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4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8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0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4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5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6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0.xml" ContentType="application/vnd.openxmlformats-officedocument.drawingml.chartshapes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Jobs\Valocity\000000 PINZ Reporting Requests\201804 NZ Mortgages\Output\"/>
    </mc:Choice>
  </mc:AlternateContent>
  <xr:revisionPtr revIDLastSave="0" documentId="12_ncr:500000_{DC197829-3118-47C9-8537-ECD27E12220F}" xr6:coauthVersionLast="31" xr6:coauthVersionMax="31" xr10:uidLastSave="{00000000-0000-0000-0000-000000000000}"/>
  <bookViews>
    <workbookView xWindow="0" yWindow="0" windowWidth="19536" windowHeight="7332" xr2:uid="{00000000-000D-0000-FFFF-FFFF00000000}"/>
  </bookViews>
  <sheets>
    <sheet name="Overview" sheetId="41" r:id="rId1"/>
    <sheet name="Nationwide" sheetId="40" r:id="rId2"/>
    <sheet name="Pivot" sheetId="38" r:id="rId3"/>
    <sheet name="Auckland" sheetId="48" r:id="rId4"/>
    <sheet name="Wellington" sheetId="49" r:id="rId5"/>
    <sheet name="Christchurch" sheetId="50" r:id="rId6"/>
    <sheet name="Dunedin" sheetId="51" r:id="rId7"/>
    <sheet name="Hamilton" sheetId="52" r:id="rId8"/>
    <sheet name="Tauranga" sheetId="53" r:id="rId9"/>
  </sheets>
  <calcPr calcId="162913"/>
  <pivotCaches>
    <pivotCache cacheId="37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3" i="53" l="1"/>
  <c r="F323" i="53"/>
  <c r="E323" i="53"/>
  <c r="D323" i="53"/>
  <c r="B291" i="53"/>
  <c r="B290" i="53"/>
  <c r="B289" i="53"/>
  <c r="B288" i="53"/>
  <c r="B287" i="53"/>
  <c r="B286" i="53"/>
  <c r="B285" i="53"/>
  <c r="B284" i="53"/>
  <c r="B283" i="53"/>
  <c r="B282" i="53"/>
  <c r="B281" i="53"/>
  <c r="B280" i="53"/>
  <c r="B277" i="53"/>
  <c r="B276" i="53"/>
  <c r="B275" i="53"/>
  <c r="B274" i="53"/>
  <c r="B273" i="53"/>
  <c r="B272" i="53"/>
  <c r="B271" i="53"/>
  <c r="B270" i="53"/>
  <c r="B269" i="53"/>
  <c r="B268" i="53"/>
  <c r="B267" i="53"/>
  <c r="B266" i="53"/>
  <c r="B263" i="53"/>
  <c r="B262" i="53"/>
  <c r="B261" i="53"/>
  <c r="B260" i="53"/>
  <c r="B259" i="53"/>
  <c r="B258" i="53"/>
  <c r="B257" i="53"/>
  <c r="B256" i="53"/>
  <c r="B255" i="53"/>
  <c r="B254" i="53"/>
  <c r="B253" i="53"/>
  <c r="B252" i="53"/>
  <c r="B248" i="53"/>
  <c r="B247" i="53"/>
  <c r="B246" i="53"/>
  <c r="B245" i="53"/>
  <c r="B244" i="53"/>
  <c r="B243" i="53"/>
  <c r="B242" i="53"/>
  <c r="B241" i="53"/>
  <c r="B240" i="53"/>
  <c r="B239" i="53"/>
  <c r="B238" i="53"/>
  <c r="B237" i="53"/>
  <c r="C234" i="53"/>
  <c r="K223" i="53"/>
  <c r="J223" i="53"/>
  <c r="I223" i="53"/>
  <c r="H223" i="53"/>
  <c r="G223" i="53"/>
  <c r="F223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C120" i="53"/>
  <c r="B95" i="53"/>
  <c r="B94" i="53"/>
  <c r="B93" i="53"/>
  <c r="B92" i="53"/>
  <c r="B91" i="53"/>
  <c r="B90" i="53"/>
  <c r="C87" i="53"/>
  <c r="B78" i="53"/>
  <c r="B77" i="53"/>
  <c r="B76" i="53"/>
  <c r="B75" i="53"/>
  <c r="B74" i="53"/>
  <c r="B73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C45" i="53"/>
  <c r="B37" i="53"/>
  <c r="B36" i="53"/>
  <c r="B35" i="53"/>
  <c r="B34" i="53"/>
  <c r="B33" i="53"/>
  <c r="B32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C6" i="53"/>
  <c r="C2" i="53"/>
  <c r="G323" i="52"/>
  <c r="F323" i="52"/>
  <c r="E323" i="52"/>
  <c r="D323" i="52"/>
  <c r="B291" i="52"/>
  <c r="B290" i="52"/>
  <c r="B289" i="52"/>
  <c r="B288" i="52"/>
  <c r="B287" i="52"/>
  <c r="B286" i="52"/>
  <c r="B285" i="52"/>
  <c r="B284" i="52"/>
  <c r="B283" i="52"/>
  <c r="B282" i="52"/>
  <c r="B281" i="52"/>
  <c r="B280" i="52"/>
  <c r="B277" i="52"/>
  <c r="B276" i="52"/>
  <c r="B275" i="52"/>
  <c r="B274" i="52"/>
  <c r="B273" i="52"/>
  <c r="B272" i="52"/>
  <c r="B271" i="52"/>
  <c r="B270" i="52"/>
  <c r="B269" i="52"/>
  <c r="B268" i="52"/>
  <c r="B267" i="52"/>
  <c r="B266" i="52"/>
  <c r="B263" i="52"/>
  <c r="B262" i="52"/>
  <c r="B261" i="52"/>
  <c r="B260" i="52"/>
  <c r="B259" i="52"/>
  <c r="B258" i="52"/>
  <c r="B257" i="52"/>
  <c r="B256" i="52"/>
  <c r="B255" i="52"/>
  <c r="B254" i="52"/>
  <c r="B253" i="52"/>
  <c r="B252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C234" i="52"/>
  <c r="K223" i="52"/>
  <c r="J223" i="52"/>
  <c r="I223" i="52"/>
  <c r="H223" i="52"/>
  <c r="G223" i="52"/>
  <c r="F223" i="52"/>
  <c r="B191" i="52"/>
  <c r="B190" i="52"/>
  <c r="B189" i="52"/>
  <c r="B188" i="52"/>
  <c r="B187" i="52"/>
  <c r="B186" i="52"/>
  <c r="B185" i="52"/>
  <c r="B184" i="52"/>
  <c r="B183" i="52"/>
  <c r="B182" i="52"/>
  <c r="B181" i="52"/>
  <c r="B180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C120" i="52"/>
  <c r="B95" i="52"/>
  <c r="B94" i="52"/>
  <c r="B93" i="52"/>
  <c r="B92" i="52"/>
  <c r="B91" i="52"/>
  <c r="B90" i="52"/>
  <c r="C87" i="52"/>
  <c r="B78" i="52"/>
  <c r="B77" i="52"/>
  <c r="B76" i="52"/>
  <c r="B75" i="52"/>
  <c r="B74" i="52"/>
  <c r="B73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C45" i="52"/>
  <c r="B37" i="52"/>
  <c r="B36" i="52"/>
  <c r="B35" i="52"/>
  <c r="B34" i="52"/>
  <c r="B33" i="52"/>
  <c r="B32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C6" i="52"/>
  <c r="C2" i="52"/>
  <c r="G323" i="51"/>
  <c r="F323" i="51"/>
  <c r="E323" i="51"/>
  <c r="D323" i="51"/>
  <c r="B291" i="51"/>
  <c r="B290" i="51"/>
  <c r="B289" i="51"/>
  <c r="B288" i="51"/>
  <c r="B287" i="51"/>
  <c r="B286" i="51"/>
  <c r="B285" i="51"/>
  <c r="B284" i="51"/>
  <c r="B283" i="51"/>
  <c r="B282" i="51"/>
  <c r="B281" i="51"/>
  <c r="B280" i="51"/>
  <c r="B277" i="51"/>
  <c r="B276" i="51"/>
  <c r="B275" i="51"/>
  <c r="B274" i="51"/>
  <c r="B273" i="51"/>
  <c r="B272" i="51"/>
  <c r="B271" i="51"/>
  <c r="B270" i="51"/>
  <c r="B269" i="51"/>
  <c r="B268" i="51"/>
  <c r="B267" i="51"/>
  <c r="B266" i="51"/>
  <c r="B263" i="51"/>
  <c r="B262" i="51"/>
  <c r="B261" i="51"/>
  <c r="B260" i="51"/>
  <c r="B259" i="51"/>
  <c r="B258" i="51"/>
  <c r="B257" i="51"/>
  <c r="B256" i="51"/>
  <c r="B255" i="51"/>
  <c r="B254" i="51"/>
  <c r="B253" i="51"/>
  <c r="B252" i="51"/>
  <c r="B248" i="51"/>
  <c r="B247" i="51"/>
  <c r="B246" i="51"/>
  <c r="B245" i="51"/>
  <c r="B244" i="51"/>
  <c r="B243" i="51"/>
  <c r="B242" i="51"/>
  <c r="B241" i="51"/>
  <c r="B240" i="51"/>
  <c r="B239" i="51"/>
  <c r="B238" i="51"/>
  <c r="B237" i="51"/>
  <c r="C234" i="51"/>
  <c r="K223" i="51"/>
  <c r="J223" i="51"/>
  <c r="I223" i="51"/>
  <c r="H223" i="51"/>
  <c r="G223" i="51"/>
  <c r="F223" i="51"/>
  <c r="B191" i="51"/>
  <c r="B190" i="51"/>
  <c r="B189" i="51"/>
  <c r="B188" i="51"/>
  <c r="B187" i="51"/>
  <c r="B186" i="51"/>
  <c r="B185" i="51"/>
  <c r="B184" i="51"/>
  <c r="B183" i="51"/>
  <c r="B182" i="51"/>
  <c r="B181" i="51"/>
  <c r="B180" i="51"/>
  <c r="B177" i="51"/>
  <c r="B176" i="51"/>
  <c r="B175" i="51"/>
  <c r="B174" i="51"/>
  <c r="B173" i="51"/>
  <c r="B172" i="51"/>
  <c r="B171" i="51"/>
  <c r="B170" i="51"/>
  <c r="B169" i="51"/>
  <c r="B168" i="51"/>
  <c r="B167" i="51"/>
  <c r="B166" i="51"/>
  <c r="B163" i="51"/>
  <c r="B162" i="51"/>
  <c r="B161" i="51"/>
  <c r="B160" i="51"/>
  <c r="B159" i="51"/>
  <c r="B158" i="51"/>
  <c r="B157" i="51"/>
  <c r="B156" i="51"/>
  <c r="B155" i="51"/>
  <c r="B154" i="51"/>
  <c r="B153" i="51"/>
  <c r="B152" i="51"/>
  <c r="B149" i="51"/>
  <c r="B148" i="51"/>
  <c r="B147" i="51"/>
  <c r="B146" i="51"/>
  <c r="B145" i="51"/>
  <c r="B144" i="51"/>
  <c r="B143" i="51"/>
  <c r="B142" i="51"/>
  <c r="B141" i="51"/>
  <c r="B140" i="51"/>
  <c r="B139" i="51"/>
  <c r="B138" i="51"/>
  <c r="B134" i="51"/>
  <c r="B133" i="51"/>
  <c r="B132" i="51"/>
  <c r="B131" i="51"/>
  <c r="B130" i="51"/>
  <c r="B129" i="51"/>
  <c r="B128" i="51"/>
  <c r="B127" i="51"/>
  <c r="B126" i="51"/>
  <c r="B125" i="51"/>
  <c r="B124" i="51"/>
  <c r="B123" i="51"/>
  <c r="C120" i="51"/>
  <c r="B95" i="51"/>
  <c r="B94" i="51"/>
  <c r="B93" i="51"/>
  <c r="B92" i="51"/>
  <c r="B91" i="51"/>
  <c r="B90" i="51"/>
  <c r="C87" i="51"/>
  <c r="B78" i="51"/>
  <c r="B77" i="51"/>
  <c r="B76" i="51"/>
  <c r="B75" i="51"/>
  <c r="B74" i="51"/>
  <c r="B73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C45" i="51"/>
  <c r="B37" i="51"/>
  <c r="B36" i="51"/>
  <c r="B35" i="51"/>
  <c r="B34" i="51"/>
  <c r="B33" i="51"/>
  <c r="B32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C6" i="51"/>
  <c r="C2" i="51"/>
  <c r="G323" i="50"/>
  <c r="F323" i="50"/>
  <c r="E323" i="50"/>
  <c r="D323" i="50"/>
  <c r="B291" i="50"/>
  <c r="B290" i="50"/>
  <c r="B289" i="50"/>
  <c r="B288" i="50"/>
  <c r="B287" i="50"/>
  <c r="B286" i="50"/>
  <c r="B285" i="50"/>
  <c r="B284" i="50"/>
  <c r="B283" i="50"/>
  <c r="B282" i="50"/>
  <c r="B281" i="50"/>
  <c r="B280" i="50"/>
  <c r="B277" i="50"/>
  <c r="B276" i="50"/>
  <c r="B275" i="50"/>
  <c r="B274" i="50"/>
  <c r="B273" i="50"/>
  <c r="B272" i="50"/>
  <c r="B271" i="50"/>
  <c r="B270" i="50"/>
  <c r="B269" i="50"/>
  <c r="B268" i="50"/>
  <c r="B267" i="50"/>
  <c r="B266" i="50"/>
  <c r="B263" i="50"/>
  <c r="B262" i="50"/>
  <c r="B261" i="50"/>
  <c r="B260" i="50"/>
  <c r="B259" i="50"/>
  <c r="B258" i="50"/>
  <c r="B257" i="50"/>
  <c r="B256" i="50"/>
  <c r="B255" i="50"/>
  <c r="B254" i="50"/>
  <c r="B253" i="50"/>
  <c r="B252" i="50"/>
  <c r="B248" i="50"/>
  <c r="B247" i="50"/>
  <c r="B246" i="50"/>
  <c r="B245" i="50"/>
  <c r="B244" i="50"/>
  <c r="B243" i="50"/>
  <c r="B242" i="50"/>
  <c r="B241" i="50"/>
  <c r="B240" i="50"/>
  <c r="B239" i="50"/>
  <c r="B238" i="50"/>
  <c r="B237" i="50"/>
  <c r="C234" i="50"/>
  <c r="K223" i="50"/>
  <c r="J223" i="50"/>
  <c r="I223" i="50"/>
  <c r="H223" i="50"/>
  <c r="G223" i="50"/>
  <c r="F223" i="50"/>
  <c r="B191" i="50"/>
  <c r="B190" i="50"/>
  <c r="B189" i="50"/>
  <c r="B188" i="50"/>
  <c r="B187" i="50"/>
  <c r="B186" i="50"/>
  <c r="B185" i="50"/>
  <c r="B184" i="50"/>
  <c r="B183" i="50"/>
  <c r="B182" i="50"/>
  <c r="B181" i="50"/>
  <c r="B180" i="50"/>
  <c r="B177" i="50"/>
  <c r="B176" i="50"/>
  <c r="B175" i="50"/>
  <c r="B174" i="50"/>
  <c r="B173" i="50"/>
  <c r="B172" i="50"/>
  <c r="B171" i="50"/>
  <c r="B170" i="50"/>
  <c r="B169" i="50"/>
  <c r="B168" i="50"/>
  <c r="B167" i="50"/>
  <c r="B166" i="50"/>
  <c r="B163" i="50"/>
  <c r="B162" i="50"/>
  <c r="B161" i="50"/>
  <c r="B160" i="50"/>
  <c r="B159" i="50"/>
  <c r="B158" i="50"/>
  <c r="B157" i="50"/>
  <c r="B156" i="50"/>
  <c r="B155" i="50"/>
  <c r="B154" i="50"/>
  <c r="B153" i="50"/>
  <c r="B152" i="50"/>
  <c r="B149" i="50"/>
  <c r="B148" i="50"/>
  <c r="B147" i="50"/>
  <c r="B146" i="50"/>
  <c r="B145" i="50"/>
  <c r="B144" i="50"/>
  <c r="B143" i="50"/>
  <c r="B142" i="50"/>
  <c r="B141" i="50"/>
  <c r="B140" i="50"/>
  <c r="B139" i="50"/>
  <c r="B138" i="50"/>
  <c r="B134" i="50"/>
  <c r="B133" i="50"/>
  <c r="B132" i="50"/>
  <c r="B131" i="50"/>
  <c r="B130" i="50"/>
  <c r="B129" i="50"/>
  <c r="B128" i="50"/>
  <c r="B127" i="50"/>
  <c r="B126" i="50"/>
  <c r="B125" i="50"/>
  <c r="B124" i="50"/>
  <c r="B123" i="50"/>
  <c r="C120" i="50"/>
  <c r="B95" i="50"/>
  <c r="B94" i="50"/>
  <c r="B93" i="50"/>
  <c r="B92" i="50"/>
  <c r="B91" i="50"/>
  <c r="B90" i="50"/>
  <c r="C87" i="50"/>
  <c r="B78" i="50"/>
  <c r="B77" i="50"/>
  <c r="B76" i="50"/>
  <c r="B75" i="50"/>
  <c r="B74" i="50"/>
  <c r="B73" i="50"/>
  <c r="B59" i="50"/>
  <c r="B58" i="50"/>
  <c r="B57" i="50"/>
  <c r="B56" i="50"/>
  <c r="B55" i="50"/>
  <c r="B54" i="50"/>
  <c r="B53" i="50"/>
  <c r="B52" i="50"/>
  <c r="B51" i="50"/>
  <c r="B50" i="50"/>
  <c r="B49" i="50"/>
  <c r="B48" i="50"/>
  <c r="C45" i="50"/>
  <c r="B37" i="50"/>
  <c r="B36" i="50"/>
  <c r="B35" i="50"/>
  <c r="B34" i="50"/>
  <c r="B33" i="50"/>
  <c r="B32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C6" i="50"/>
  <c r="C2" i="50"/>
  <c r="G323" i="49"/>
  <c r="F323" i="49"/>
  <c r="E323" i="49"/>
  <c r="D323" i="49"/>
  <c r="B291" i="49"/>
  <c r="B290" i="49"/>
  <c r="B289" i="49"/>
  <c r="B288" i="49"/>
  <c r="B287" i="49"/>
  <c r="B286" i="49"/>
  <c r="B285" i="49"/>
  <c r="B284" i="49"/>
  <c r="B283" i="49"/>
  <c r="B282" i="49"/>
  <c r="B281" i="49"/>
  <c r="B280" i="49"/>
  <c r="B277" i="49"/>
  <c r="B276" i="49"/>
  <c r="B275" i="49"/>
  <c r="B274" i="49"/>
  <c r="B273" i="49"/>
  <c r="B272" i="49"/>
  <c r="B271" i="49"/>
  <c r="B270" i="49"/>
  <c r="B269" i="49"/>
  <c r="B268" i="49"/>
  <c r="B267" i="49"/>
  <c r="B266" i="49"/>
  <c r="B263" i="49"/>
  <c r="B262" i="49"/>
  <c r="B261" i="49"/>
  <c r="B260" i="49"/>
  <c r="B259" i="49"/>
  <c r="B258" i="49"/>
  <c r="B257" i="49"/>
  <c r="B256" i="49"/>
  <c r="B255" i="49"/>
  <c r="B254" i="49"/>
  <c r="B253" i="49"/>
  <c r="B252" i="49"/>
  <c r="B248" i="49"/>
  <c r="B247" i="49"/>
  <c r="B246" i="49"/>
  <c r="B245" i="49"/>
  <c r="B244" i="49"/>
  <c r="B243" i="49"/>
  <c r="B242" i="49"/>
  <c r="B241" i="49"/>
  <c r="B240" i="49"/>
  <c r="B239" i="49"/>
  <c r="B238" i="49"/>
  <c r="B237" i="49"/>
  <c r="C234" i="49"/>
  <c r="K223" i="49"/>
  <c r="J223" i="49"/>
  <c r="I223" i="49"/>
  <c r="H223" i="49"/>
  <c r="G223" i="49"/>
  <c r="F223" i="49"/>
  <c r="B191" i="49"/>
  <c r="B190" i="49"/>
  <c r="B189" i="49"/>
  <c r="B188" i="49"/>
  <c r="B187" i="49"/>
  <c r="B186" i="49"/>
  <c r="B185" i="49"/>
  <c r="B184" i="49"/>
  <c r="B183" i="49"/>
  <c r="B182" i="49"/>
  <c r="B181" i="49"/>
  <c r="B180" i="49"/>
  <c r="B177" i="49"/>
  <c r="B176" i="49"/>
  <c r="B175" i="49"/>
  <c r="B174" i="49"/>
  <c r="B173" i="49"/>
  <c r="B172" i="49"/>
  <c r="B171" i="49"/>
  <c r="B170" i="49"/>
  <c r="B169" i="49"/>
  <c r="B168" i="49"/>
  <c r="B167" i="49"/>
  <c r="B166" i="49"/>
  <c r="B163" i="49"/>
  <c r="B162" i="49"/>
  <c r="B161" i="49"/>
  <c r="B160" i="49"/>
  <c r="B159" i="49"/>
  <c r="B158" i="49"/>
  <c r="B157" i="49"/>
  <c r="B156" i="49"/>
  <c r="B155" i="49"/>
  <c r="B154" i="49"/>
  <c r="B153" i="49"/>
  <c r="B152" i="49"/>
  <c r="B149" i="49"/>
  <c r="B148" i="49"/>
  <c r="B147" i="49"/>
  <c r="B146" i="49"/>
  <c r="B145" i="49"/>
  <c r="B144" i="49"/>
  <c r="B143" i="49"/>
  <c r="B142" i="49"/>
  <c r="B141" i="49"/>
  <c r="B140" i="49"/>
  <c r="B139" i="49"/>
  <c r="B138" i="49"/>
  <c r="B134" i="49"/>
  <c r="B133" i="49"/>
  <c r="B132" i="49"/>
  <c r="B131" i="49"/>
  <c r="B130" i="49"/>
  <c r="B129" i="49"/>
  <c r="B128" i="49"/>
  <c r="B127" i="49"/>
  <c r="B126" i="49"/>
  <c r="B125" i="49"/>
  <c r="B124" i="49"/>
  <c r="B123" i="49"/>
  <c r="C120" i="49"/>
  <c r="B95" i="49"/>
  <c r="B94" i="49"/>
  <c r="B93" i="49"/>
  <c r="B92" i="49"/>
  <c r="B91" i="49"/>
  <c r="B90" i="49"/>
  <c r="C87" i="49"/>
  <c r="B78" i="49"/>
  <c r="B77" i="49"/>
  <c r="B76" i="49"/>
  <c r="B75" i="49"/>
  <c r="B74" i="49"/>
  <c r="B73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C45" i="49"/>
  <c r="B37" i="49"/>
  <c r="B36" i="49"/>
  <c r="B35" i="49"/>
  <c r="B34" i="49"/>
  <c r="B33" i="49"/>
  <c r="B32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6" i="49"/>
  <c r="C2" i="49"/>
  <c r="G323" i="48"/>
  <c r="F323" i="48"/>
  <c r="E323" i="48"/>
  <c r="D323" i="48"/>
  <c r="B291" i="48"/>
  <c r="B290" i="48"/>
  <c r="B289" i="48"/>
  <c r="B288" i="48"/>
  <c r="B287" i="48"/>
  <c r="B286" i="48"/>
  <c r="B285" i="48"/>
  <c r="B284" i="48"/>
  <c r="B283" i="48"/>
  <c r="B282" i="48"/>
  <c r="B281" i="48"/>
  <c r="B280" i="48"/>
  <c r="B277" i="48"/>
  <c r="B276" i="48"/>
  <c r="B275" i="48"/>
  <c r="B274" i="48"/>
  <c r="B273" i="48"/>
  <c r="B272" i="48"/>
  <c r="B271" i="48"/>
  <c r="B270" i="48"/>
  <c r="B269" i="48"/>
  <c r="B268" i="48"/>
  <c r="B267" i="48"/>
  <c r="B266" i="48"/>
  <c r="B263" i="48"/>
  <c r="B262" i="48"/>
  <c r="B261" i="48"/>
  <c r="B260" i="48"/>
  <c r="B259" i="48"/>
  <c r="B258" i="48"/>
  <c r="B257" i="48"/>
  <c r="B256" i="48"/>
  <c r="B255" i="48"/>
  <c r="B254" i="48"/>
  <c r="B253" i="48"/>
  <c r="B252" i="48"/>
  <c r="B248" i="48"/>
  <c r="B247" i="48"/>
  <c r="B246" i="48"/>
  <c r="B245" i="48"/>
  <c r="B244" i="48"/>
  <c r="B243" i="48"/>
  <c r="B242" i="48"/>
  <c r="B241" i="48"/>
  <c r="B240" i="48"/>
  <c r="B239" i="48"/>
  <c r="B238" i="48"/>
  <c r="B237" i="48"/>
  <c r="C234" i="48"/>
  <c r="K223" i="48"/>
  <c r="J223" i="48"/>
  <c r="I223" i="48"/>
  <c r="H223" i="48"/>
  <c r="G223" i="48"/>
  <c r="F223" i="48"/>
  <c r="B191" i="48"/>
  <c r="B190" i="48"/>
  <c r="B189" i="48"/>
  <c r="B188" i="48"/>
  <c r="B187" i="48"/>
  <c r="B186" i="48"/>
  <c r="B185" i="48"/>
  <c r="B184" i="48"/>
  <c r="B183" i="48"/>
  <c r="B182" i="48"/>
  <c r="B181" i="48"/>
  <c r="B180" i="48"/>
  <c r="B177" i="48"/>
  <c r="B176" i="48"/>
  <c r="B175" i="48"/>
  <c r="B174" i="48"/>
  <c r="B173" i="48"/>
  <c r="B172" i="48"/>
  <c r="B171" i="48"/>
  <c r="B170" i="48"/>
  <c r="B169" i="48"/>
  <c r="B168" i="48"/>
  <c r="B167" i="48"/>
  <c r="B166" i="48"/>
  <c r="B163" i="48"/>
  <c r="B162" i="48"/>
  <c r="B161" i="48"/>
  <c r="B160" i="48"/>
  <c r="B159" i="48"/>
  <c r="B158" i="48"/>
  <c r="B157" i="48"/>
  <c r="B156" i="48"/>
  <c r="B155" i="48"/>
  <c r="B154" i="48"/>
  <c r="B153" i="48"/>
  <c r="B152" i="48"/>
  <c r="B149" i="48"/>
  <c r="B148" i="48"/>
  <c r="B147" i="48"/>
  <c r="B146" i="48"/>
  <c r="B145" i="48"/>
  <c r="B144" i="48"/>
  <c r="B143" i="48"/>
  <c r="B142" i="48"/>
  <c r="B141" i="48"/>
  <c r="B140" i="48"/>
  <c r="B139" i="48"/>
  <c r="B138" i="48"/>
  <c r="B134" i="48"/>
  <c r="B133" i="48"/>
  <c r="B132" i="48"/>
  <c r="B131" i="48"/>
  <c r="B130" i="48"/>
  <c r="B129" i="48"/>
  <c r="B128" i="48"/>
  <c r="B127" i="48"/>
  <c r="B126" i="48"/>
  <c r="B125" i="48"/>
  <c r="B124" i="48"/>
  <c r="B123" i="48"/>
  <c r="C120" i="48"/>
  <c r="B95" i="48"/>
  <c r="B94" i="48"/>
  <c r="B93" i="48"/>
  <c r="B92" i="48"/>
  <c r="B91" i="48"/>
  <c r="B90" i="48"/>
  <c r="C87" i="48"/>
  <c r="B78" i="48"/>
  <c r="B77" i="48"/>
  <c r="B76" i="48"/>
  <c r="B75" i="48"/>
  <c r="B74" i="48"/>
  <c r="B73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C45" i="48"/>
  <c r="B37" i="48"/>
  <c r="B36" i="48"/>
  <c r="B35" i="48"/>
  <c r="B34" i="48"/>
  <c r="B33" i="48"/>
  <c r="B32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C6" i="48"/>
  <c r="C2" i="48"/>
  <c r="J223" i="40"/>
  <c r="J224" i="40"/>
  <c r="J225" i="40"/>
  <c r="J226" i="40"/>
  <c r="J227" i="40"/>
  <c r="J228" i="40"/>
  <c r="B191" i="40"/>
  <c r="B190" i="40"/>
  <c r="B189" i="40"/>
  <c r="B188" i="40"/>
  <c r="B187" i="40"/>
  <c r="B186" i="40"/>
  <c r="B185" i="40"/>
  <c r="B184" i="40"/>
  <c r="B183" i="40"/>
  <c r="B182" i="40"/>
  <c r="B181" i="40"/>
  <c r="B180" i="40"/>
  <c r="D277" i="53"/>
  <c r="D291" i="53"/>
  <c r="D248" i="53"/>
  <c r="D263" i="53"/>
  <c r="D191" i="53"/>
  <c r="D163" i="53"/>
  <c r="D134" i="53"/>
  <c r="D177" i="53"/>
  <c r="D149" i="53"/>
  <c r="C59" i="53"/>
  <c r="C19" i="53"/>
  <c r="C95" i="53"/>
  <c r="C78" i="53"/>
  <c r="D277" i="52"/>
  <c r="D291" i="52"/>
  <c r="D248" i="52"/>
  <c r="D263" i="52"/>
  <c r="D191" i="52"/>
  <c r="D177" i="52"/>
  <c r="D149" i="52"/>
  <c r="D163" i="52"/>
  <c r="C78" i="52"/>
  <c r="C59" i="52"/>
  <c r="C19" i="52"/>
  <c r="D134" i="52"/>
  <c r="C95" i="52"/>
  <c r="D291" i="51"/>
  <c r="D263" i="51"/>
  <c r="D277" i="51"/>
  <c r="D248" i="51"/>
  <c r="D177" i="51"/>
  <c r="D149" i="51"/>
  <c r="D163" i="51"/>
  <c r="C59" i="51"/>
  <c r="C19" i="51"/>
  <c r="D191" i="51"/>
  <c r="C95" i="51"/>
  <c r="D134" i="51"/>
  <c r="C78" i="51"/>
  <c r="D277" i="50"/>
  <c r="D291" i="50"/>
  <c r="D263" i="50"/>
  <c r="D248" i="50"/>
  <c r="D191" i="50"/>
  <c r="D163" i="50"/>
  <c r="D134" i="50"/>
  <c r="D177" i="50"/>
  <c r="D149" i="50"/>
  <c r="C59" i="50"/>
  <c r="C19" i="50"/>
  <c r="C95" i="50"/>
  <c r="C78" i="50"/>
  <c r="D277" i="49"/>
  <c r="D291" i="49"/>
  <c r="D248" i="49"/>
  <c r="D263" i="49"/>
  <c r="D191" i="49"/>
  <c r="D163" i="49"/>
  <c r="D134" i="49"/>
  <c r="D177" i="49"/>
  <c r="D149" i="49"/>
  <c r="C59" i="49"/>
  <c r="C19" i="49"/>
  <c r="C95" i="49"/>
  <c r="C78" i="49"/>
  <c r="D277" i="48"/>
  <c r="D291" i="48"/>
  <c r="D263" i="48"/>
  <c r="D191" i="48"/>
  <c r="D163" i="48"/>
  <c r="C95" i="48"/>
  <c r="D149" i="48"/>
  <c r="C59" i="48"/>
  <c r="C19" i="48"/>
  <c r="D248" i="48"/>
  <c r="D134" i="48"/>
  <c r="C78" i="48"/>
  <c r="D177" i="48"/>
  <c r="D191" i="40"/>
  <c r="C77" i="53" l="1"/>
  <c r="C76" i="53" s="1"/>
  <c r="C75" i="53" s="1"/>
  <c r="C74" i="53" s="1"/>
  <c r="C73" i="53" s="1"/>
  <c r="E221" i="53"/>
  <c r="E228" i="53" s="1"/>
  <c r="C110" i="53"/>
  <c r="C94" i="53"/>
  <c r="C37" i="53"/>
  <c r="C18" i="53"/>
  <c r="C58" i="53"/>
  <c r="D148" i="53"/>
  <c r="D176" i="53"/>
  <c r="D133" i="53"/>
  <c r="D162" i="53"/>
  <c r="D190" i="53"/>
  <c r="D262" i="53"/>
  <c r="D247" i="53"/>
  <c r="D290" i="53"/>
  <c r="D276" i="53"/>
  <c r="E221" i="52"/>
  <c r="E228" i="52" s="1"/>
  <c r="C110" i="52"/>
  <c r="C94" i="52"/>
  <c r="D133" i="52"/>
  <c r="C18" i="52"/>
  <c r="C37" i="52"/>
  <c r="C58" i="52"/>
  <c r="C77" i="52"/>
  <c r="C76" i="52" s="1"/>
  <c r="C75" i="52" s="1"/>
  <c r="C74" i="52" s="1"/>
  <c r="C73" i="52" s="1"/>
  <c r="D162" i="52"/>
  <c r="D148" i="52"/>
  <c r="D176" i="52"/>
  <c r="D190" i="52"/>
  <c r="D262" i="52"/>
  <c r="D247" i="52"/>
  <c r="D290" i="52"/>
  <c r="D276" i="52"/>
  <c r="C77" i="51"/>
  <c r="C76" i="51" s="1"/>
  <c r="C75" i="51" s="1"/>
  <c r="C74" i="51" s="1"/>
  <c r="C73" i="51" s="1"/>
  <c r="D133" i="51"/>
  <c r="E221" i="51"/>
  <c r="E228" i="51" s="1"/>
  <c r="C110" i="51"/>
  <c r="C94" i="51"/>
  <c r="D190" i="51"/>
  <c r="C37" i="51"/>
  <c r="C18" i="51"/>
  <c r="C58" i="51"/>
  <c r="D162" i="51"/>
  <c r="D148" i="51"/>
  <c r="D176" i="51"/>
  <c r="D247" i="51"/>
  <c r="D276" i="51"/>
  <c r="D262" i="51"/>
  <c r="D290" i="51"/>
  <c r="C77" i="50"/>
  <c r="C76" i="50" s="1"/>
  <c r="C75" i="50" s="1"/>
  <c r="C74" i="50" s="1"/>
  <c r="C73" i="50" s="1"/>
  <c r="E221" i="50"/>
  <c r="E228" i="50" s="1"/>
  <c r="C110" i="50"/>
  <c r="C94" i="50"/>
  <c r="C37" i="50"/>
  <c r="C18" i="50"/>
  <c r="C58" i="50"/>
  <c r="D148" i="50"/>
  <c r="D176" i="50"/>
  <c r="D133" i="50"/>
  <c r="D162" i="50"/>
  <c r="D190" i="50"/>
  <c r="D247" i="50"/>
  <c r="D262" i="50"/>
  <c r="D290" i="50"/>
  <c r="D276" i="50"/>
  <c r="C77" i="49"/>
  <c r="C76" i="49" s="1"/>
  <c r="C75" i="49" s="1"/>
  <c r="C74" i="49" s="1"/>
  <c r="C73" i="49" s="1"/>
  <c r="E221" i="49"/>
  <c r="E228" i="49" s="1"/>
  <c r="C110" i="49"/>
  <c r="C94" i="49"/>
  <c r="C37" i="49"/>
  <c r="C18" i="49"/>
  <c r="C58" i="49"/>
  <c r="D148" i="49"/>
  <c r="D176" i="49"/>
  <c r="D133" i="49"/>
  <c r="D162" i="49"/>
  <c r="D190" i="49"/>
  <c r="D262" i="49"/>
  <c r="D247" i="49"/>
  <c r="D290" i="49"/>
  <c r="D276" i="49"/>
  <c r="D176" i="48"/>
  <c r="C77" i="48"/>
  <c r="C76" i="48" s="1"/>
  <c r="C75" i="48" s="1"/>
  <c r="C74" i="48" s="1"/>
  <c r="C73" i="48" s="1"/>
  <c r="D133" i="48"/>
  <c r="D247" i="48"/>
  <c r="C37" i="48"/>
  <c r="C18" i="48"/>
  <c r="C58" i="48"/>
  <c r="D148" i="48"/>
  <c r="C94" i="48"/>
  <c r="C110" i="48"/>
  <c r="E221" i="48"/>
  <c r="E228" i="48" s="1"/>
  <c r="D162" i="48"/>
  <c r="D190" i="48"/>
  <c r="D262" i="48"/>
  <c r="D290" i="48"/>
  <c r="D276" i="48"/>
  <c r="D190" i="40"/>
  <c r="B280" i="40"/>
  <c r="B281" i="40"/>
  <c r="B282" i="40"/>
  <c r="B283" i="40"/>
  <c r="B284" i="40"/>
  <c r="B285" i="40"/>
  <c r="B286" i="40"/>
  <c r="B287" i="40"/>
  <c r="B288" i="40"/>
  <c r="B289" i="40"/>
  <c r="B290" i="40"/>
  <c r="B291" i="40"/>
  <c r="D19" i="53"/>
  <c r="E134" i="53"/>
  <c r="E191" i="53"/>
  <c r="E248" i="53"/>
  <c r="E95" i="53"/>
  <c r="E177" i="53"/>
  <c r="E263" i="53"/>
  <c r="E277" i="53"/>
  <c r="D59" i="53"/>
  <c r="E163" i="53"/>
  <c r="E291" i="53"/>
  <c r="D95" i="53"/>
  <c r="E149" i="53"/>
  <c r="E95" i="52"/>
  <c r="E177" i="52"/>
  <c r="E263" i="52"/>
  <c r="D95" i="52"/>
  <c r="E277" i="52"/>
  <c r="E248" i="52"/>
  <c r="E134" i="52"/>
  <c r="D59" i="52"/>
  <c r="E163" i="52"/>
  <c r="E291" i="52"/>
  <c r="D19" i="52"/>
  <c r="E149" i="52"/>
  <c r="E191" i="52"/>
  <c r="E95" i="51"/>
  <c r="E163" i="51"/>
  <c r="E291" i="51"/>
  <c r="E191" i="51"/>
  <c r="D59" i="51"/>
  <c r="E149" i="51"/>
  <c r="E248" i="51"/>
  <c r="E263" i="51"/>
  <c r="E177" i="51"/>
  <c r="E134" i="51"/>
  <c r="D95" i="51"/>
  <c r="D19" i="51"/>
  <c r="E277" i="51"/>
  <c r="D95" i="50"/>
  <c r="E134" i="50"/>
  <c r="E95" i="50"/>
  <c r="D59" i="50"/>
  <c r="E177" i="50"/>
  <c r="E248" i="50"/>
  <c r="E149" i="50"/>
  <c r="E191" i="50"/>
  <c r="D19" i="50"/>
  <c r="E163" i="50"/>
  <c r="E291" i="50"/>
  <c r="E277" i="50"/>
  <c r="E263" i="50"/>
  <c r="D19" i="49"/>
  <c r="E134" i="49"/>
  <c r="E95" i="49"/>
  <c r="E177" i="49"/>
  <c r="E263" i="49"/>
  <c r="E277" i="49"/>
  <c r="E248" i="49"/>
  <c r="D59" i="49"/>
  <c r="E163" i="49"/>
  <c r="E291" i="49"/>
  <c r="D95" i="49"/>
  <c r="E149" i="49"/>
  <c r="E191" i="49"/>
  <c r="D59" i="48"/>
  <c r="E95" i="48"/>
  <c r="E291" i="48"/>
  <c r="E134" i="48"/>
  <c r="E163" i="48"/>
  <c r="E277" i="48"/>
  <c r="E177" i="48"/>
  <c r="E248" i="48"/>
  <c r="E149" i="48"/>
  <c r="D95" i="48"/>
  <c r="E191" i="48"/>
  <c r="D19" i="48"/>
  <c r="E263" i="48"/>
  <c r="E191" i="40"/>
  <c r="D291" i="40"/>
  <c r="D110" i="53" l="1"/>
  <c r="D246" i="53"/>
  <c r="D189" i="53"/>
  <c r="D132" i="53"/>
  <c r="C17" i="53"/>
  <c r="D261" i="53"/>
  <c r="D175" i="53"/>
  <c r="E321" i="53"/>
  <c r="C328" i="53" s="1"/>
  <c r="D289" i="53"/>
  <c r="D161" i="53"/>
  <c r="C57" i="53"/>
  <c r="D275" i="53"/>
  <c r="D147" i="53"/>
  <c r="E220" i="53"/>
  <c r="E227" i="53" s="1"/>
  <c r="C93" i="53"/>
  <c r="C109" i="53"/>
  <c r="D110" i="52"/>
  <c r="D246" i="52"/>
  <c r="D261" i="52"/>
  <c r="D175" i="52"/>
  <c r="C57" i="52"/>
  <c r="D289" i="52"/>
  <c r="D161" i="52"/>
  <c r="E321" i="52"/>
  <c r="C328" i="52" s="1"/>
  <c r="D132" i="52"/>
  <c r="D275" i="52"/>
  <c r="D189" i="52"/>
  <c r="D147" i="52"/>
  <c r="C17" i="52"/>
  <c r="E220" i="52"/>
  <c r="E227" i="52" s="1"/>
  <c r="C109" i="52"/>
  <c r="C93" i="52"/>
  <c r="D110" i="51"/>
  <c r="D275" i="51"/>
  <c r="D161" i="51"/>
  <c r="E321" i="51"/>
  <c r="C328" i="51" s="1"/>
  <c r="D261" i="51"/>
  <c r="D246" i="51"/>
  <c r="D147" i="51"/>
  <c r="C57" i="51"/>
  <c r="D289" i="51"/>
  <c r="E220" i="51"/>
  <c r="E227" i="51" s="1"/>
  <c r="C109" i="51"/>
  <c r="C93" i="51"/>
  <c r="D132" i="51"/>
  <c r="D175" i="51"/>
  <c r="C17" i="51"/>
  <c r="D189" i="51"/>
  <c r="D110" i="50"/>
  <c r="D132" i="50"/>
  <c r="D246" i="50"/>
  <c r="D175" i="50"/>
  <c r="C57" i="50"/>
  <c r="D275" i="50"/>
  <c r="D261" i="50"/>
  <c r="E321" i="50"/>
  <c r="C328" i="50" s="1"/>
  <c r="D289" i="50"/>
  <c r="D161" i="50"/>
  <c r="E220" i="50"/>
  <c r="E227" i="50" s="1"/>
  <c r="C109" i="50"/>
  <c r="C93" i="50"/>
  <c r="D189" i="50"/>
  <c r="D147" i="50"/>
  <c r="C17" i="50"/>
  <c r="D110" i="49"/>
  <c r="D189" i="49"/>
  <c r="D246" i="49"/>
  <c r="C17" i="49"/>
  <c r="D261" i="49"/>
  <c r="D175" i="49"/>
  <c r="E321" i="49"/>
  <c r="C328" i="49" s="1"/>
  <c r="D132" i="49"/>
  <c r="D289" i="49"/>
  <c r="D161" i="49"/>
  <c r="C57" i="49"/>
  <c r="D275" i="49"/>
  <c r="D147" i="49"/>
  <c r="E220" i="49"/>
  <c r="E227" i="49" s="1"/>
  <c r="C93" i="49"/>
  <c r="C109" i="49"/>
  <c r="D110" i="48"/>
  <c r="E220" i="48"/>
  <c r="E227" i="48" s="1"/>
  <c r="C109" i="48"/>
  <c r="C93" i="48"/>
  <c r="D189" i="48"/>
  <c r="D289" i="48"/>
  <c r="C17" i="48"/>
  <c r="C57" i="48"/>
  <c r="D246" i="48"/>
  <c r="D275" i="48"/>
  <c r="D261" i="48"/>
  <c r="D161" i="48"/>
  <c r="D147" i="48"/>
  <c r="E321" i="48"/>
  <c r="C328" i="48" s="1"/>
  <c r="D132" i="48"/>
  <c r="D175" i="48"/>
  <c r="D189" i="40"/>
  <c r="D290" i="40"/>
  <c r="E176" i="53"/>
  <c r="E290" i="53"/>
  <c r="E148" i="53"/>
  <c r="E94" i="53"/>
  <c r="D18" i="53"/>
  <c r="E247" i="53"/>
  <c r="E133" i="53"/>
  <c r="E162" i="53"/>
  <c r="E276" i="53"/>
  <c r="E262" i="53"/>
  <c r="E37" i="53"/>
  <c r="D94" i="53"/>
  <c r="E190" i="53"/>
  <c r="D58" i="53"/>
  <c r="E262" i="52"/>
  <c r="D58" i="52"/>
  <c r="E162" i="52"/>
  <c r="E133" i="52"/>
  <c r="E190" i="52"/>
  <c r="D18" i="52"/>
  <c r="D94" i="52"/>
  <c r="E247" i="52"/>
  <c r="E176" i="52"/>
  <c r="E276" i="52"/>
  <c r="E148" i="52"/>
  <c r="E290" i="52"/>
  <c r="E37" i="52"/>
  <c r="E94" i="52"/>
  <c r="E162" i="51"/>
  <c r="E290" i="51"/>
  <c r="D94" i="51"/>
  <c r="E176" i="51"/>
  <c r="E148" i="51"/>
  <c r="E133" i="51"/>
  <c r="E247" i="51"/>
  <c r="D58" i="51"/>
  <c r="E190" i="51"/>
  <c r="E94" i="51"/>
  <c r="E276" i="51"/>
  <c r="E37" i="51"/>
  <c r="D18" i="51"/>
  <c r="E262" i="51"/>
  <c r="E247" i="50"/>
  <c r="E290" i="50"/>
  <c r="E190" i="50"/>
  <c r="D18" i="50"/>
  <c r="E262" i="50"/>
  <c r="E133" i="50"/>
  <c r="E276" i="50"/>
  <c r="E162" i="50"/>
  <c r="E94" i="50"/>
  <c r="D58" i="50"/>
  <c r="E176" i="50"/>
  <c r="E37" i="50"/>
  <c r="D94" i="50"/>
  <c r="E148" i="50"/>
  <c r="E262" i="49"/>
  <c r="E37" i="49"/>
  <c r="E290" i="49"/>
  <c r="E148" i="49"/>
  <c r="D94" i="49"/>
  <c r="E190" i="49"/>
  <c r="D18" i="49"/>
  <c r="E133" i="49"/>
  <c r="E162" i="49"/>
  <c r="E276" i="49"/>
  <c r="E94" i="49"/>
  <c r="E247" i="49"/>
  <c r="D58" i="49"/>
  <c r="E176" i="49"/>
  <c r="D58" i="48"/>
  <c r="E276" i="48"/>
  <c r="E162" i="48"/>
  <c r="E176" i="48"/>
  <c r="D94" i="48"/>
  <c r="E290" i="48"/>
  <c r="E37" i="48"/>
  <c r="E94" i="48"/>
  <c r="E190" i="48"/>
  <c r="E262" i="48"/>
  <c r="E133" i="48"/>
  <c r="D18" i="48"/>
  <c r="E247" i="48"/>
  <c r="E148" i="48"/>
  <c r="E190" i="40"/>
  <c r="E291" i="40"/>
  <c r="E290" i="40"/>
  <c r="D109" i="53" l="1"/>
  <c r="D146" i="53"/>
  <c r="D274" i="53"/>
  <c r="D160" i="53"/>
  <c r="D131" i="53"/>
  <c r="D245" i="53"/>
  <c r="E219" i="53"/>
  <c r="E226" i="53" s="1"/>
  <c r="C92" i="53"/>
  <c r="C108" i="53"/>
  <c r="D174" i="53"/>
  <c r="D260" i="53"/>
  <c r="D288" i="53"/>
  <c r="C56" i="53"/>
  <c r="C16" i="53"/>
  <c r="D188" i="53"/>
  <c r="E110" i="53"/>
  <c r="D109" i="52"/>
  <c r="E110" i="52" s="1"/>
  <c r="D160" i="52"/>
  <c r="D146" i="52"/>
  <c r="D274" i="52"/>
  <c r="D174" i="52"/>
  <c r="D245" i="52"/>
  <c r="C16" i="52"/>
  <c r="D131" i="52"/>
  <c r="C56" i="52"/>
  <c r="E219" i="52"/>
  <c r="E226" i="52" s="1"/>
  <c r="C108" i="52"/>
  <c r="C92" i="52"/>
  <c r="D288" i="52"/>
  <c r="D188" i="52"/>
  <c r="D260" i="52"/>
  <c r="D109" i="51"/>
  <c r="E110" i="51" s="1"/>
  <c r="D288" i="51"/>
  <c r="D160" i="51"/>
  <c r="D131" i="51"/>
  <c r="C56" i="51"/>
  <c r="D245" i="51"/>
  <c r="E219" i="51"/>
  <c r="E226" i="51" s="1"/>
  <c r="C92" i="51"/>
  <c r="C108" i="51"/>
  <c r="D274" i="51"/>
  <c r="C16" i="51"/>
  <c r="D174" i="51"/>
  <c r="D188" i="51"/>
  <c r="D146" i="51"/>
  <c r="D260" i="51"/>
  <c r="D109" i="50"/>
  <c r="D245" i="50"/>
  <c r="D146" i="50"/>
  <c r="D160" i="50"/>
  <c r="D274" i="50"/>
  <c r="D131" i="50"/>
  <c r="E219" i="50"/>
  <c r="E226" i="50" s="1"/>
  <c r="C92" i="50"/>
  <c r="C108" i="50"/>
  <c r="C16" i="50"/>
  <c r="D188" i="50"/>
  <c r="D174" i="50"/>
  <c r="D288" i="50"/>
  <c r="D260" i="50"/>
  <c r="C56" i="50"/>
  <c r="E110" i="50"/>
  <c r="D109" i="49"/>
  <c r="E110" i="49" s="1"/>
  <c r="D288" i="49"/>
  <c r="D274" i="49"/>
  <c r="D160" i="49"/>
  <c r="D131" i="49"/>
  <c r="C16" i="49"/>
  <c r="D188" i="49"/>
  <c r="E219" i="49"/>
  <c r="E226" i="49" s="1"/>
  <c r="C92" i="49"/>
  <c r="C108" i="49"/>
  <c r="D174" i="49"/>
  <c r="D146" i="49"/>
  <c r="D260" i="49"/>
  <c r="C56" i="49"/>
  <c r="D245" i="49"/>
  <c r="D109" i="48"/>
  <c r="E110" i="48" s="1"/>
  <c r="D146" i="48"/>
  <c r="D188" i="48"/>
  <c r="C16" i="48"/>
  <c r="D245" i="48"/>
  <c r="C56" i="48"/>
  <c r="D131" i="48"/>
  <c r="D260" i="48"/>
  <c r="D174" i="48"/>
  <c r="D160" i="48"/>
  <c r="D274" i="48"/>
  <c r="D288" i="48"/>
  <c r="E219" i="48"/>
  <c r="E226" i="48" s="1"/>
  <c r="C92" i="48"/>
  <c r="C108" i="48"/>
  <c r="D188" i="40"/>
  <c r="D289" i="40"/>
  <c r="E275" i="53"/>
  <c r="D93" i="53"/>
  <c r="E289" i="53"/>
  <c r="D17" i="53"/>
  <c r="E132" i="53"/>
  <c r="E161" i="53"/>
  <c r="E246" i="53"/>
  <c r="E175" i="53"/>
  <c r="E93" i="53"/>
  <c r="E147" i="53"/>
  <c r="D57" i="53"/>
  <c r="E189" i="53"/>
  <c r="E261" i="53"/>
  <c r="E147" i="52"/>
  <c r="E175" i="52"/>
  <c r="D17" i="52"/>
  <c r="D57" i="52"/>
  <c r="D93" i="52"/>
  <c r="E161" i="52"/>
  <c r="E246" i="52"/>
  <c r="E132" i="52"/>
  <c r="E189" i="52"/>
  <c r="E275" i="52"/>
  <c r="E289" i="52"/>
  <c r="E93" i="52"/>
  <c r="E261" i="52"/>
  <c r="D57" i="51"/>
  <c r="E93" i="51"/>
  <c r="E289" i="51"/>
  <c r="E246" i="51"/>
  <c r="D93" i="51"/>
  <c r="E275" i="51"/>
  <c r="E175" i="51"/>
  <c r="E147" i="51"/>
  <c r="E161" i="51"/>
  <c r="D17" i="51"/>
  <c r="E132" i="51"/>
  <c r="E189" i="51"/>
  <c r="E261" i="51"/>
  <c r="E147" i="50"/>
  <c r="E275" i="50"/>
  <c r="E93" i="50"/>
  <c r="E261" i="50"/>
  <c r="E161" i="50"/>
  <c r="E132" i="50"/>
  <c r="D93" i="50"/>
  <c r="D17" i="50"/>
  <c r="E175" i="50"/>
  <c r="E246" i="50"/>
  <c r="E289" i="50"/>
  <c r="E189" i="50"/>
  <c r="D57" i="50"/>
  <c r="E275" i="49"/>
  <c r="E189" i="49"/>
  <c r="D57" i="49"/>
  <c r="E261" i="49"/>
  <c r="E289" i="49"/>
  <c r="E161" i="49"/>
  <c r="D17" i="49"/>
  <c r="E93" i="49"/>
  <c r="E147" i="49"/>
  <c r="E175" i="49"/>
  <c r="D93" i="49"/>
  <c r="E246" i="49"/>
  <c r="E132" i="49"/>
  <c r="E189" i="48"/>
  <c r="E246" i="48"/>
  <c r="E132" i="48"/>
  <c r="E275" i="48"/>
  <c r="E93" i="48"/>
  <c r="D17" i="48"/>
  <c r="E161" i="48"/>
  <c r="D93" i="48"/>
  <c r="E147" i="48"/>
  <c r="E289" i="48"/>
  <c r="D57" i="48"/>
  <c r="E261" i="48"/>
  <c r="E175" i="48"/>
  <c r="E189" i="40"/>
  <c r="E289" i="40"/>
  <c r="D108" i="53" l="1"/>
  <c r="D187" i="53"/>
  <c r="D273" i="53"/>
  <c r="D259" i="53"/>
  <c r="D244" i="53"/>
  <c r="D159" i="53"/>
  <c r="C15" i="53"/>
  <c r="D287" i="53"/>
  <c r="E218" i="53"/>
  <c r="E225" i="53" s="1"/>
  <c r="C107" i="53"/>
  <c r="C91" i="53"/>
  <c r="D145" i="53"/>
  <c r="C55" i="53"/>
  <c r="D173" i="53"/>
  <c r="D130" i="53"/>
  <c r="E109" i="53"/>
  <c r="D108" i="52"/>
  <c r="E109" i="52" s="1"/>
  <c r="D145" i="52"/>
  <c r="D259" i="52"/>
  <c r="D130" i="52"/>
  <c r="D244" i="52"/>
  <c r="D159" i="52"/>
  <c r="C55" i="52"/>
  <c r="D173" i="52"/>
  <c r="E218" i="52"/>
  <c r="E225" i="52" s="1"/>
  <c r="C91" i="52"/>
  <c r="C107" i="52"/>
  <c r="D273" i="52"/>
  <c r="D287" i="52"/>
  <c r="C15" i="52"/>
  <c r="D187" i="52"/>
  <c r="D108" i="51"/>
  <c r="E109" i="51" s="1"/>
  <c r="C55" i="51"/>
  <c r="D259" i="51"/>
  <c r="C15" i="51"/>
  <c r="E218" i="51"/>
  <c r="E225" i="51" s="1"/>
  <c r="C107" i="51"/>
  <c r="C91" i="51"/>
  <c r="D244" i="51"/>
  <c r="D287" i="51"/>
  <c r="D187" i="51"/>
  <c r="D130" i="51"/>
  <c r="D145" i="51"/>
  <c r="D173" i="51"/>
  <c r="D273" i="51"/>
  <c r="D159" i="51"/>
  <c r="D108" i="50"/>
  <c r="E109" i="50" s="1"/>
  <c r="D287" i="50"/>
  <c r="D273" i="50"/>
  <c r="D145" i="50"/>
  <c r="C55" i="50"/>
  <c r="D187" i="50"/>
  <c r="E218" i="50"/>
  <c r="E225" i="50" s="1"/>
  <c r="C107" i="50"/>
  <c r="C91" i="50"/>
  <c r="D130" i="50"/>
  <c r="D159" i="50"/>
  <c r="D259" i="50"/>
  <c r="D244" i="50"/>
  <c r="D173" i="50"/>
  <c r="C15" i="50"/>
  <c r="D108" i="49"/>
  <c r="E109" i="49" s="1"/>
  <c r="D244" i="49"/>
  <c r="E218" i="49"/>
  <c r="E225" i="49" s="1"/>
  <c r="C107" i="49"/>
  <c r="C91" i="49"/>
  <c r="D173" i="49"/>
  <c r="C15" i="49"/>
  <c r="D159" i="49"/>
  <c r="D287" i="49"/>
  <c r="D273" i="49"/>
  <c r="C55" i="49"/>
  <c r="D187" i="49"/>
  <c r="D259" i="49"/>
  <c r="D145" i="49"/>
  <c r="D130" i="49"/>
  <c r="D108" i="48"/>
  <c r="E109" i="48" s="1"/>
  <c r="D244" i="48"/>
  <c r="D287" i="48"/>
  <c r="D145" i="48"/>
  <c r="D259" i="48"/>
  <c r="C55" i="48"/>
  <c r="C15" i="48"/>
  <c r="D273" i="48"/>
  <c r="D130" i="48"/>
  <c r="D187" i="48"/>
  <c r="E218" i="48"/>
  <c r="E225" i="48" s="1"/>
  <c r="C107" i="48"/>
  <c r="C91" i="48"/>
  <c r="D159" i="48"/>
  <c r="D173" i="48"/>
  <c r="D187" i="40"/>
  <c r="D288" i="40"/>
  <c r="E274" i="53"/>
  <c r="E245" i="53"/>
  <c r="D16" i="53"/>
  <c r="D92" i="53"/>
  <c r="E146" i="53"/>
  <c r="E174" i="53"/>
  <c r="E260" i="53"/>
  <c r="E288" i="53"/>
  <c r="E188" i="53"/>
  <c r="E160" i="53"/>
  <c r="E92" i="53"/>
  <c r="D56" i="53"/>
  <c r="E131" i="53"/>
  <c r="E245" i="52"/>
  <c r="E92" i="52"/>
  <c r="D16" i="52"/>
  <c r="E131" i="52"/>
  <c r="E160" i="52"/>
  <c r="D92" i="52"/>
  <c r="E274" i="52"/>
  <c r="E146" i="52"/>
  <c r="E174" i="52"/>
  <c r="E288" i="52"/>
  <c r="E188" i="52"/>
  <c r="E260" i="52"/>
  <c r="D56" i="52"/>
  <c r="E260" i="51"/>
  <c r="E92" i="51"/>
  <c r="E188" i="51"/>
  <c r="E274" i="51"/>
  <c r="D16" i="51"/>
  <c r="E160" i="51"/>
  <c r="E288" i="51"/>
  <c r="E131" i="51"/>
  <c r="E174" i="51"/>
  <c r="D92" i="51"/>
  <c r="E245" i="51"/>
  <c r="E146" i="51"/>
  <c r="D56" i="51"/>
  <c r="E274" i="50"/>
  <c r="D56" i="50"/>
  <c r="E92" i="50"/>
  <c r="E174" i="50"/>
  <c r="E288" i="50"/>
  <c r="E146" i="50"/>
  <c r="D92" i="50"/>
  <c r="E131" i="50"/>
  <c r="E260" i="50"/>
  <c r="D16" i="50"/>
  <c r="E188" i="50"/>
  <c r="E245" i="50"/>
  <c r="E160" i="50"/>
  <c r="D92" i="49"/>
  <c r="E174" i="49"/>
  <c r="E146" i="49"/>
  <c r="E160" i="49"/>
  <c r="E274" i="49"/>
  <c r="E188" i="49"/>
  <c r="E131" i="49"/>
  <c r="E245" i="49"/>
  <c r="E288" i="49"/>
  <c r="E260" i="49"/>
  <c r="E92" i="49"/>
  <c r="D16" i="49"/>
  <c r="D56" i="49"/>
  <c r="D16" i="48"/>
  <c r="E92" i="48"/>
  <c r="E288" i="48"/>
  <c r="E245" i="48"/>
  <c r="E146" i="48"/>
  <c r="E160" i="48"/>
  <c r="E174" i="48"/>
  <c r="D56" i="48"/>
  <c r="E274" i="48"/>
  <c r="E188" i="48"/>
  <c r="E260" i="48"/>
  <c r="E131" i="48"/>
  <c r="D92" i="48"/>
  <c r="E188" i="40"/>
  <c r="E288" i="40"/>
  <c r="D107" i="53" l="1"/>
  <c r="C14" i="53"/>
  <c r="D243" i="53"/>
  <c r="D272" i="53"/>
  <c r="D129" i="53"/>
  <c r="C54" i="53"/>
  <c r="E217" i="53"/>
  <c r="E224" i="53" s="1"/>
  <c r="C106" i="53"/>
  <c r="C90" i="53"/>
  <c r="D286" i="53"/>
  <c r="D258" i="53"/>
  <c r="D172" i="53"/>
  <c r="D144" i="53"/>
  <c r="D158" i="53"/>
  <c r="D186" i="53"/>
  <c r="E108" i="53"/>
  <c r="D107" i="52"/>
  <c r="E108" i="52" s="1"/>
  <c r="D186" i="52"/>
  <c r="D286" i="52"/>
  <c r="D243" i="52"/>
  <c r="E217" i="52"/>
  <c r="E224" i="52" s="1"/>
  <c r="C106" i="52"/>
  <c r="C90" i="52"/>
  <c r="D158" i="52"/>
  <c r="D129" i="52"/>
  <c r="C14" i="52"/>
  <c r="D172" i="52"/>
  <c r="D144" i="52"/>
  <c r="D272" i="52"/>
  <c r="C54" i="52"/>
  <c r="D258" i="52"/>
  <c r="D107" i="51"/>
  <c r="E108" i="51" s="1"/>
  <c r="D158" i="51"/>
  <c r="E217" i="51"/>
  <c r="E224" i="51" s="1"/>
  <c r="C106" i="51"/>
  <c r="C90" i="51"/>
  <c r="D172" i="51"/>
  <c r="D286" i="51"/>
  <c r="D272" i="51"/>
  <c r="D186" i="51"/>
  <c r="C14" i="51"/>
  <c r="C54" i="51"/>
  <c r="D258" i="51"/>
  <c r="D129" i="51"/>
  <c r="D144" i="51"/>
  <c r="D243" i="51"/>
  <c r="D107" i="50"/>
  <c r="E108" i="50" s="1"/>
  <c r="D243" i="50"/>
  <c r="E217" i="50"/>
  <c r="E224" i="50" s="1"/>
  <c r="C106" i="50"/>
  <c r="C90" i="50"/>
  <c r="C54" i="50"/>
  <c r="D272" i="50"/>
  <c r="C14" i="50"/>
  <c r="D158" i="50"/>
  <c r="D144" i="50"/>
  <c r="D286" i="50"/>
  <c r="D172" i="50"/>
  <c r="D186" i="50"/>
  <c r="D258" i="50"/>
  <c r="D129" i="50"/>
  <c r="D107" i="49"/>
  <c r="E108" i="49" s="1"/>
  <c r="D258" i="49"/>
  <c r="D286" i="49"/>
  <c r="D129" i="49"/>
  <c r="C54" i="49"/>
  <c r="C14" i="49"/>
  <c r="E217" i="49"/>
  <c r="E224" i="49" s="1"/>
  <c r="C106" i="49"/>
  <c r="C90" i="49"/>
  <c r="D144" i="49"/>
  <c r="D172" i="49"/>
  <c r="D243" i="49"/>
  <c r="D186" i="49"/>
  <c r="D272" i="49"/>
  <c r="D158" i="49"/>
  <c r="D107" i="48"/>
  <c r="E108" i="48" s="1"/>
  <c r="D172" i="48"/>
  <c r="E217" i="48"/>
  <c r="E224" i="48" s="1"/>
  <c r="C90" i="48"/>
  <c r="C106" i="48"/>
  <c r="D144" i="48"/>
  <c r="D243" i="48"/>
  <c r="C14" i="48"/>
  <c r="D186" i="48"/>
  <c r="D272" i="48"/>
  <c r="C54" i="48"/>
  <c r="D158" i="48"/>
  <c r="D129" i="48"/>
  <c r="D258" i="48"/>
  <c r="D286" i="48"/>
  <c r="D186" i="40"/>
  <c r="D287" i="40"/>
  <c r="E173" i="53"/>
  <c r="E273" i="53"/>
  <c r="D91" i="53"/>
  <c r="E287" i="53"/>
  <c r="E159" i="53"/>
  <c r="D15" i="53"/>
  <c r="D55" i="53"/>
  <c r="E259" i="53"/>
  <c r="E145" i="53"/>
  <c r="E187" i="53"/>
  <c r="E244" i="53"/>
  <c r="E130" i="53"/>
  <c r="E91" i="53"/>
  <c r="E287" i="52"/>
  <c r="E91" i="52"/>
  <c r="D15" i="52"/>
  <c r="E145" i="52"/>
  <c r="D55" i="52"/>
  <c r="E187" i="52"/>
  <c r="E244" i="52"/>
  <c r="E159" i="52"/>
  <c r="D91" i="52"/>
  <c r="E173" i="52"/>
  <c r="E273" i="52"/>
  <c r="E259" i="52"/>
  <c r="E130" i="52"/>
  <c r="E91" i="51"/>
  <c r="E173" i="51"/>
  <c r="E273" i="51"/>
  <c r="D15" i="51"/>
  <c r="E259" i="51"/>
  <c r="E145" i="51"/>
  <c r="E159" i="51"/>
  <c r="D91" i="51"/>
  <c r="D55" i="51"/>
  <c r="E130" i="51"/>
  <c r="E287" i="51"/>
  <c r="E187" i="51"/>
  <c r="E244" i="51"/>
  <c r="E91" i="50"/>
  <c r="D55" i="50"/>
  <c r="D15" i="50"/>
  <c r="E145" i="50"/>
  <c r="E173" i="50"/>
  <c r="E259" i="50"/>
  <c r="E244" i="50"/>
  <c r="D91" i="50"/>
  <c r="E273" i="50"/>
  <c r="E187" i="50"/>
  <c r="E159" i="50"/>
  <c r="E287" i="50"/>
  <c r="E130" i="50"/>
  <c r="E287" i="49"/>
  <c r="D55" i="49"/>
  <c r="E145" i="49"/>
  <c r="E244" i="49"/>
  <c r="E273" i="49"/>
  <c r="D91" i="49"/>
  <c r="E259" i="49"/>
  <c r="E159" i="49"/>
  <c r="E130" i="49"/>
  <c r="D15" i="49"/>
  <c r="E173" i="49"/>
  <c r="E187" i="49"/>
  <c r="E91" i="49"/>
  <c r="E91" i="48"/>
  <c r="D15" i="48"/>
  <c r="E273" i="48"/>
  <c r="E159" i="48"/>
  <c r="E259" i="48"/>
  <c r="E145" i="48"/>
  <c r="E287" i="48"/>
  <c r="E173" i="48"/>
  <c r="E244" i="48"/>
  <c r="E187" i="48"/>
  <c r="D55" i="48"/>
  <c r="E130" i="48"/>
  <c r="D91" i="48"/>
  <c r="E187" i="40"/>
  <c r="E287" i="40"/>
  <c r="D106" i="53" l="1"/>
  <c r="D185" i="53"/>
  <c r="D143" i="53"/>
  <c r="D257" i="53"/>
  <c r="C105" i="53"/>
  <c r="D271" i="53"/>
  <c r="D171" i="53"/>
  <c r="C53" i="53"/>
  <c r="C13" i="53"/>
  <c r="D157" i="53"/>
  <c r="D285" i="53"/>
  <c r="D128" i="53"/>
  <c r="D242" i="53"/>
  <c r="E107" i="53"/>
  <c r="D106" i="52"/>
  <c r="E107" i="52" s="1"/>
  <c r="D257" i="52"/>
  <c r="D271" i="52"/>
  <c r="D171" i="52"/>
  <c r="C105" i="52"/>
  <c r="D285" i="52"/>
  <c r="D128" i="52"/>
  <c r="D242" i="52"/>
  <c r="D185" i="52"/>
  <c r="C53" i="52"/>
  <c r="D143" i="52"/>
  <c r="C13" i="52"/>
  <c r="D157" i="52"/>
  <c r="D106" i="51"/>
  <c r="E107" i="51" s="1"/>
  <c r="D285" i="51"/>
  <c r="D128" i="51"/>
  <c r="D242" i="51"/>
  <c r="D143" i="51"/>
  <c r="D257" i="51"/>
  <c r="C13" i="51"/>
  <c r="D271" i="51"/>
  <c r="D171" i="51"/>
  <c r="D157" i="51"/>
  <c r="C53" i="51"/>
  <c r="C105" i="51"/>
  <c r="D185" i="51"/>
  <c r="D106" i="50"/>
  <c r="E107" i="50" s="1"/>
  <c r="D185" i="50"/>
  <c r="D271" i="50"/>
  <c r="C105" i="50"/>
  <c r="D128" i="50"/>
  <c r="D285" i="50"/>
  <c r="D157" i="50"/>
  <c r="D242" i="50"/>
  <c r="D171" i="50"/>
  <c r="D143" i="50"/>
  <c r="C13" i="50"/>
  <c r="C53" i="50"/>
  <c r="D257" i="50"/>
  <c r="D106" i="49"/>
  <c r="E107" i="49" s="1"/>
  <c r="D185" i="49"/>
  <c r="D171" i="49"/>
  <c r="C53" i="49"/>
  <c r="D285" i="49"/>
  <c r="D157" i="49"/>
  <c r="C105" i="49"/>
  <c r="D257" i="49"/>
  <c r="D242" i="49"/>
  <c r="C13" i="49"/>
  <c r="D128" i="49"/>
  <c r="D271" i="49"/>
  <c r="D143" i="49"/>
  <c r="D106" i="48"/>
  <c r="E107" i="48" s="1"/>
  <c r="C53" i="48"/>
  <c r="D185" i="48"/>
  <c r="D242" i="48"/>
  <c r="D285" i="48"/>
  <c r="D157" i="48"/>
  <c r="C13" i="48"/>
  <c r="C105" i="48"/>
  <c r="D171" i="48"/>
  <c r="D128" i="48"/>
  <c r="D257" i="48"/>
  <c r="D271" i="48"/>
  <c r="D143" i="48"/>
  <c r="D185" i="40"/>
  <c r="D286" i="40"/>
  <c r="E144" i="53"/>
  <c r="D14" i="53"/>
  <c r="E243" i="53"/>
  <c r="E186" i="53"/>
  <c r="E90" i="53"/>
  <c r="E172" i="53"/>
  <c r="E286" i="53"/>
  <c r="E258" i="53"/>
  <c r="E272" i="53"/>
  <c r="D54" i="53"/>
  <c r="E158" i="53"/>
  <c r="E129" i="53"/>
  <c r="D90" i="53"/>
  <c r="E90" i="52"/>
  <c r="E144" i="52"/>
  <c r="E172" i="52"/>
  <c r="D90" i="52"/>
  <c r="E129" i="52"/>
  <c r="E186" i="52"/>
  <c r="E158" i="52"/>
  <c r="E258" i="52"/>
  <c r="E272" i="52"/>
  <c r="E286" i="52"/>
  <c r="E243" i="52"/>
  <c r="D54" i="52"/>
  <c r="D14" i="52"/>
  <c r="D14" i="51"/>
  <c r="D54" i="51"/>
  <c r="E243" i="51"/>
  <c r="E258" i="51"/>
  <c r="E90" i="51"/>
  <c r="E186" i="51"/>
  <c r="E144" i="51"/>
  <c r="E286" i="51"/>
  <c r="E272" i="51"/>
  <c r="E158" i="51"/>
  <c r="D90" i="51"/>
  <c r="E129" i="51"/>
  <c r="E172" i="51"/>
  <c r="E129" i="50"/>
  <c r="E158" i="50"/>
  <c r="D14" i="50"/>
  <c r="E258" i="50"/>
  <c r="D54" i="50"/>
  <c r="E186" i="50"/>
  <c r="E90" i="50"/>
  <c r="E172" i="50"/>
  <c r="D90" i="50"/>
  <c r="E272" i="50"/>
  <c r="E286" i="50"/>
  <c r="E243" i="50"/>
  <c r="E144" i="50"/>
  <c r="E172" i="49"/>
  <c r="E286" i="49"/>
  <c r="E129" i="49"/>
  <c r="E144" i="49"/>
  <c r="D54" i="49"/>
  <c r="E158" i="49"/>
  <c r="E90" i="49"/>
  <c r="E243" i="49"/>
  <c r="E186" i="49"/>
  <c r="D14" i="49"/>
  <c r="E272" i="49"/>
  <c r="D90" i="49"/>
  <c r="E258" i="49"/>
  <c r="E186" i="48"/>
  <c r="E286" i="48"/>
  <c r="E172" i="48"/>
  <c r="E258" i="48"/>
  <c r="E272" i="48"/>
  <c r="D14" i="48"/>
  <c r="D54" i="48"/>
  <c r="E158" i="48"/>
  <c r="E90" i="48"/>
  <c r="E144" i="48"/>
  <c r="E243" i="48"/>
  <c r="D90" i="48"/>
  <c r="E129" i="48"/>
  <c r="E186" i="40"/>
  <c r="E286" i="40"/>
  <c r="D105" i="53" l="1"/>
  <c r="D127" i="53"/>
  <c r="D156" i="53"/>
  <c r="C52" i="53"/>
  <c r="D270" i="53"/>
  <c r="D142" i="53"/>
  <c r="D184" i="53"/>
  <c r="D241" i="53"/>
  <c r="C12" i="53"/>
  <c r="D256" i="53"/>
  <c r="D284" i="53"/>
  <c r="D170" i="53"/>
  <c r="E106" i="53"/>
  <c r="D105" i="52"/>
  <c r="C12" i="52"/>
  <c r="C52" i="52"/>
  <c r="D241" i="52"/>
  <c r="D284" i="52"/>
  <c r="D170" i="52"/>
  <c r="D142" i="52"/>
  <c r="D256" i="52"/>
  <c r="D156" i="52"/>
  <c r="D184" i="52"/>
  <c r="D127" i="52"/>
  <c r="D270" i="52"/>
  <c r="E106" i="52"/>
  <c r="D105" i="51"/>
  <c r="D256" i="51"/>
  <c r="D241" i="51"/>
  <c r="D156" i="51"/>
  <c r="D270" i="51"/>
  <c r="D284" i="51"/>
  <c r="D184" i="51"/>
  <c r="C52" i="51"/>
  <c r="D170" i="51"/>
  <c r="C12" i="51"/>
  <c r="D142" i="51"/>
  <c r="D127" i="51"/>
  <c r="E106" i="51"/>
  <c r="D105" i="50"/>
  <c r="D256" i="50"/>
  <c r="C52" i="50"/>
  <c r="D142" i="50"/>
  <c r="D241" i="50"/>
  <c r="D284" i="50"/>
  <c r="D184" i="50"/>
  <c r="C12" i="50"/>
  <c r="D156" i="50"/>
  <c r="D127" i="50"/>
  <c r="D170" i="50"/>
  <c r="D270" i="50"/>
  <c r="E106" i="50"/>
  <c r="D105" i="49"/>
  <c r="C12" i="49"/>
  <c r="D284" i="49"/>
  <c r="D170" i="49"/>
  <c r="D256" i="49"/>
  <c r="D156" i="49"/>
  <c r="C52" i="49"/>
  <c r="D127" i="49"/>
  <c r="D184" i="49"/>
  <c r="D270" i="49"/>
  <c r="D142" i="49"/>
  <c r="D241" i="49"/>
  <c r="E106" i="49"/>
  <c r="D105" i="48"/>
  <c r="D127" i="48"/>
  <c r="D284" i="48"/>
  <c r="D170" i="48"/>
  <c r="D241" i="48"/>
  <c r="D270" i="48"/>
  <c r="D184" i="48"/>
  <c r="D156" i="48"/>
  <c r="C52" i="48"/>
  <c r="D142" i="48"/>
  <c r="D256" i="48"/>
  <c r="C12" i="48"/>
  <c r="E106" i="48"/>
  <c r="D184" i="40"/>
  <c r="D285" i="40"/>
  <c r="E271" i="53"/>
  <c r="E128" i="53"/>
  <c r="D53" i="53"/>
  <c r="E143" i="53"/>
  <c r="E242" i="53"/>
  <c r="E257" i="53"/>
  <c r="E171" i="53"/>
  <c r="E157" i="53"/>
  <c r="E185" i="53"/>
  <c r="D13" i="53"/>
  <c r="E285" i="53"/>
  <c r="D53" i="52"/>
  <c r="E143" i="52"/>
  <c r="E242" i="52"/>
  <c r="D13" i="52"/>
  <c r="E171" i="52"/>
  <c r="E257" i="52"/>
  <c r="E185" i="52"/>
  <c r="E271" i="52"/>
  <c r="E285" i="52"/>
  <c r="E157" i="52"/>
  <c r="E128" i="52"/>
  <c r="E271" i="51"/>
  <c r="E171" i="51"/>
  <c r="E143" i="51"/>
  <c r="E185" i="51"/>
  <c r="E157" i="51"/>
  <c r="E285" i="51"/>
  <c r="E257" i="51"/>
  <c r="D53" i="51"/>
  <c r="D13" i="51"/>
  <c r="E128" i="51"/>
  <c r="E242" i="51"/>
  <c r="D53" i="50"/>
  <c r="E242" i="50"/>
  <c r="E185" i="50"/>
  <c r="E171" i="50"/>
  <c r="E257" i="50"/>
  <c r="E285" i="50"/>
  <c r="E128" i="50"/>
  <c r="E271" i="50"/>
  <c r="E143" i="50"/>
  <c r="D13" i="50"/>
  <c r="E157" i="50"/>
  <c r="E257" i="49"/>
  <c r="E185" i="49"/>
  <c r="E143" i="49"/>
  <c r="D13" i="49"/>
  <c r="E157" i="49"/>
  <c r="E171" i="49"/>
  <c r="E128" i="49"/>
  <c r="E271" i="49"/>
  <c r="E242" i="49"/>
  <c r="E285" i="49"/>
  <c r="D53" i="49"/>
  <c r="E242" i="48"/>
  <c r="E185" i="48"/>
  <c r="D53" i="48"/>
  <c r="E257" i="48"/>
  <c r="E171" i="48"/>
  <c r="E143" i="48"/>
  <c r="E128" i="48"/>
  <c r="E271" i="48"/>
  <c r="E157" i="48"/>
  <c r="D13" i="48"/>
  <c r="E285" i="48"/>
  <c r="E185" i="40"/>
  <c r="E285" i="40"/>
  <c r="D269" i="53" l="1"/>
  <c r="C51" i="53"/>
  <c r="D126" i="53"/>
  <c r="D169" i="53"/>
  <c r="D255" i="53"/>
  <c r="D240" i="53"/>
  <c r="D141" i="53"/>
  <c r="D283" i="53"/>
  <c r="C11" i="53"/>
  <c r="D183" i="53"/>
  <c r="D155" i="53"/>
  <c r="D141" i="52"/>
  <c r="C51" i="52"/>
  <c r="D240" i="52"/>
  <c r="D269" i="52"/>
  <c r="D183" i="52"/>
  <c r="D255" i="52"/>
  <c r="D169" i="52"/>
  <c r="C11" i="52"/>
  <c r="D126" i="52"/>
  <c r="D155" i="52"/>
  <c r="D283" i="52"/>
  <c r="D141" i="51"/>
  <c r="D283" i="51"/>
  <c r="D155" i="51"/>
  <c r="D269" i="51"/>
  <c r="D126" i="51"/>
  <c r="C11" i="51"/>
  <c r="C51" i="51"/>
  <c r="D255" i="51"/>
  <c r="D169" i="51"/>
  <c r="D183" i="51"/>
  <c r="D240" i="51"/>
  <c r="D169" i="50"/>
  <c r="D183" i="50"/>
  <c r="D240" i="50"/>
  <c r="C51" i="50"/>
  <c r="D126" i="50"/>
  <c r="D283" i="50"/>
  <c r="D255" i="50"/>
  <c r="C11" i="50"/>
  <c r="D141" i="50"/>
  <c r="D269" i="50"/>
  <c r="D155" i="50"/>
  <c r="D141" i="49"/>
  <c r="D183" i="49"/>
  <c r="D255" i="49"/>
  <c r="D155" i="49"/>
  <c r="C11" i="49"/>
  <c r="D269" i="49"/>
  <c r="D126" i="49"/>
  <c r="D169" i="49"/>
  <c r="D240" i="49"/>
  <c r="C51" i="49"/>
  <c r="D283" i="49"/>
  <c r="D240" i="48"/>
  <c r="D141" i="48"/>
  <c r="D169" i="48"/>
  <c r="C51" i="48"/>
  <c r="C11" i="48"/>
  <c r="D269" i="48"/>
  <c r="D126" i="48"/>
  <c r="D255" i="48"/>
  <c r="D183" i="48"/>
  <c r="D155" i="48"/>
  <c r="D283" i="48"/>
  <c r="D183" i="40"/>
  <c r="D284" i="40"/>
  <c r="G323" i="40"/>
  <c r="F323" i="40"/>
  <c r="E323" i="40"/>
  <c r="D323" i="40"/>
  <c r="B277" i="40"/>
  <c r="B276" i="40"/>
  <c r="B275" i="40"/>
  <c r="B274" i="40"/>
  <c r="B273" i="40"/>
  <c r="B272" i="40"/>
  <c r="B271" i="40"/>
  <c r="B270" i="40"/>
  <c r="B269" i="40"/>
  <c r="B268" i="40"/>
  <c r="B267" i="40"/>
  <c r="B266" i="40"/>
  <c r="B263" i="40"/>
  <c r="B262" i="40"/>
  <c r="B261" i="40"/>
  <c r="B260" i="40"/>
  <c r="B259" i="40"/>
  <c r="B258" i="40"/>
  <c r="B257" i="40"/>
  <c r="B256" i="40"/>
  <c r="B255" i="40"/>
  <c r="B254" i="40"/>
  <c r="B253" i="40"/>
  <c r="B252" i="40"/>
  <c r="B248" i="40"/>
  <c r="B247" i="40"/>
  <c r="B246" i="40"/>
  <c r="B245" i="40"/>
  <c r="B244" i="40"/>
  <c r="B243" i="40"/>
  <c r="B242" i="40"/>
  <c r="B241" i="40"/>
  <c r="B240" i="40"/>
  <c r="B239" i="40"/>
  <c r="B238" i="40"/>
  <c r="B237" i="40"/>
  <c r="C120" i="40"/>
  <c r="C234" i="40"/>
  <c r="G223" i="40"/>
  <c r="H223" i="40"/>
  <c r="I223" i="40"/>
  <c r="K223" i="40"/>
  <c r="F223" i="40"/>
  <c r="B177" i="40"/>
  <c r="B176" i="40"/>
  <c r="B175" i="40"/>
  <c r="B174" i="40"/>
  <c r="B173" i="40"/>
  <c r="B172" i="40"/>
  <c r="B171" i="40"/>
  <c r="B170" i="40"/>
  <c r="B169" i="40"/>
  <c r="B168" i="40"/>
  <c r="B167" i="40"/>
  <c r="B166" i="40"/>
  <c r="B163" i="40"/>
  <c r="B162" i="40"/>
  <c r="B161" i="40"/>
  <c r="B160" i="40"/>
  <c r="B159" i="40"/>
  <c r="B158" i="40"/>
  <c r="B157" i="40"/>
  <c r="B156" i="40"/>
  <c r="B155" i="40"/>
  <c r="B154" i="40"/>
  <c r="B153" i="40"/>
  <c r="B152" i="40"/>
  <c r="B149" i="40"/>
  <c r="B148" i="40"/>
  <c r="B147" i="40"/>
  <c r="B146" i="40"/>
  <c r="B145" i="40"/>
  <c r="B144" i="40"/>
  <c r="B143" i="40"/>
  <c r="B142" i="40"/>
  <c r="B141" i="40"/>
  <c r="B140" i="40"/>
  <c r="B139" i="40"/>
  <c r="B138" i="40"/>
  <c r="E256" i="53"/>
  <c r="E142" i="53"/>
  <c r="E270" i="53"/>
  <c r="E127" i="53"/>
  <c r="D12" i="53"/>
  <c r="E156" i="53"/>
  <c r="E284" i="53"/>
  <c r="E170" i="53"/>
  <c r="D52" i="53"/>
  <c r="E241" i="53"/>
  <c r="E184" i="53"/>
  <c r="E241" i="52"/>
  <c r="E184" i="52"/>
  <c r="E127" i="52"/>
  <c r="E284" i="52"/>
  <c r="E142" i="52"/>
  <c r="E170" i="52"/>
  <c r="D52" i="52"/>
  <c r="E256" i="52"/>
  <c r="D12" i="52"/>
  <c r="E156" i="52"/>
  <c r="E270" i="52"/>
  <c r="E156" i="51"/>
  <c r="E284" i="51"/>
  <c r="E142" i="51"/>
  <c r="E127" i="51"/>
  <c r="D52" i="51"/>
  <c r="E170" i="51"/>
  <c r="E241" i="51"/>
  <c r="E270" i="51"/>
  <c r="E256" i="51"/>
  <c r="E184" i="51"/>
  <c r="D12" i="51"/>
  <c r="E170" i="50"/>
  <c r="E241" i="50"/>
  <c r="E142" i="50"/>
  <c r="E127" i="50"/>
  <c r="E256" i="50"/>
  <c r="E156" i="50"/>
  <c r="E284" i="50"/>
  <c r="E184" i="50"/>
  <c r="D52" i="50"/>
  <c r="D12" i="50"/>
  <c r="E270" i="50"/>
  <c r="E142" i="49"/>
  <c r="E256" i="49"/>
  <c r="E127" i="49"/>
  <c r="E241" i="49"/>
  <c r="E284" i="49"/>
  <c r="D12" i="49"/>
  <c r="E170" i="49"/>
  <c r="E184" i="49"/>
  <c r="E156" i="49"/>
  <c r="E270" i="49"/>
  <c r="D52" i="49"/>
  <c r="E241" i="48"/>
  <c r="E170" i="48"/>
  <c r="E284" i="48"/>
  <c r="D12" i="48"/>
  <c r="E127" i="48"/>
  <c r="E184" i="48"/>
  <c r="D52" i="48"/>
  <c r="E142" i="48"/>
  <c r="E270" i="48"/>
  <c r="E256" i="48"/>
  <c r="E156" i="48"/>
  <c r="E184" i="40"/>
  <c r="E284" i="40"/>
  <c r="D263" i="40"/>
  <c r="D177" i="40"/>
  <c r="D149" i="40"/>
  <c r="D277" i="40"/>
  <c r="D248" i="40"/>
  <c r="D163" i="40"/>
  <c r="C10" i="53" l="1"/>
  <c r="D282" i="53"/>
  <c r="D168" i="53"/>
  <c r="D182" i="53"/>
  <c r="D239" i="53"/>
  <c r="C50" i="53"/>
  <c r="D140" i="53"/>
  <c r="D254" i="53"/>
  <c r="D154" i="53"/>
  <c r="D125" i="53"/>
  <c r="D268" i="53"/>
  <c r="D154" i="52"/>
  <c r="C10" i="52"/>
  <c r="D254" i="52"/>
  <c r="C50" i="52"/>
  <c r="D268" i="52"/>
  <c r="D282" i="52"/>
  <c r="D125" i="52"/>
  <c r="D182" i="52"/>
  <c r="D239" i="52"/>
  <c r="D168" i="52"/>
  <c r="D140" i="52"/>
  <c r="D182" i="51"/>
  <c r="C10" i="51"/>
  <c r="D282" i="51"/>
  <c r="D268" i="51"/>
  <c r="D154" i="51"/>
  <c r="D254" i="51"/>
  <c r="D239" i="51"/>
  <c r="D168" i="51"/>
  <c r="C50" i="51"/>
  <c r="D125" i="51"/>
  <c r="D140" i="51"/>
  <c r="D282" i="50"/>
  <c r="D268" i="50"/>
  <c r="C10" i="50"/>
  <c r="C50" i="50"/>
  <c r="D182" i="50"/>
  <c r="D140" i="50"/>
  <c r="D239" i="50"/>
  <c r="D168" i="50"/>
  <c r="D154" i="50"/>
  <c r="D254" i="50"/>
  <c r="D125" i="50"/>
  <c r="D168" i="49"/>
  <c r="C50" i="49"/>
  <c r="D268" i="49"/>
  <c r="D154" i="49"/>
  <c r="D182" i="49"/>
  <c r="D282" i="49"/>
  <c r="D239" i="49"/>
  <c r="D125" i="49"/>
  <c r="D254" i="49"/>
  <c r="D140" i="49"/>
  <c r="C10" i="49"/>
  <c r="D140" i="48"/>
  <c r="D154" i="48"/>
  <c r="C50" i="48"/>
  <c r="D254" i="48"/>
  <c r="D282" i="48"/>
  <c r="D168" i="48"/>
  <c r="D239" i="48"/>
  <c r="D268" i="48"/>
  <c r="D182" i="48"/>
  <c r="D125" i="48"/>
  <c r="C10" i="48"/>
  <c r="D182" i="40"/>
  <c r="D283" i="40"/>
  <c r="D247" i="40"/>
  <c r="D262" i="40"/>
  <c r="D276" i="40"/>
  <c r="D176" i="40"/>
  <c r="D162" i="40"/>
  <c r="D148" i="40"/>
  <c r="B134" i="40"/>
  <c r="B133" i="40"/>
  <c r="B132" i="40"/>
  <c r="B131" i="40"/>
  <c r="B130" i="40"/>
  <c r="B129" i="40"/>
  <c r="B128" i="40"/>
  <c r="B127" i="40"/>
  <c r="B126" i="40"/>
  <c r="B125" i="40"/>
  <c r="B124" i="40"/>
  <c r="B123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D11" i="53"/>
  <c r="E155" i="53"/>
  <c r="E255" i="53"/>
  <c r="E283" i="53"/>
  <c r="E183" i="53"/>
  <c r="D51" i="53"/>
  <c r="E126" i="53"/>
  <c r="E169" i="53"/>
  <c r="E240" i="53"/>
  <c r="E141" i="53"/>
  <c r="E269" i="53"/>
  <c r="E255" i="52"/>
  <c r="E269" i="52"/>
  <c r="E126" i="52"/>
  <c r="E141" i="52"/>
  <c r="E155" i="52"/>
  <c r="E240" i="52"/>
  <c r="D11" i="52"/>
  <c r="D51" i="52"/>
  <c r="E169" i="52"/>
  <c r="E283" i="52"/>
  <c r="E183" i="52"/>
  <c r="E183" i="51"/>
  <c r="D51" i="51"/>
  <c r="E141" i="51"/>
  <c r="E283" i="51"/>
  <c r="E155" i="51"/>
  <c r="E240" i="51"/>
  <c r="D11" i="51"/>
  <c r="E269" i="51"/>
  <c r="E255" i="51"/>
  <c r="E169" i="51"/>
  <c r="E126" i="51"/>
  <c r="D11" i="50"/>
  <c r="E240" i="50"/>
  <c r="E126" i="50"/>
  <c r="E283" i="50"/>
  <c r="E183" i="50"/>
  <c r="E155" i="50"/>
  <c r="E269" i="50"/>
  <c r="D51" i="50"/>
  <c r="E141" i="50"/>
  <c r="E169" i="50"/>
  <c r="E255" i="50"/>
  <c r="E169" i="49"/>
  <c r="E269" i="49"/>
  <c r="E183" i="49"/>
  <c r="E240" i="49"/>
  <c r="E255" i="49"/>
  <c r="E141" i="49"/>
  <c r="D51" i="49"/>
  <c r="E155" i="49"/>
  <c r="E283" i="49"/>
  <c r="E126" i="49"/>
  <c r="D11" i="49"/>
  <c r="D51" i="48"/>
  <c r="E240" i="48"/>
  <c r="E183" i="48"/>
  <c r="D11" i="48"/>
  <c r="E155" i="48"/>
  <c r="E169" i="48"/>
  <c r="E141" i="48"/>
  <c r="E283" i="48"/>
  <c r="E255" i="48"/>
  <c r="E269" i="48"/>
  <c r="E126" i="48"/>
  <c r="E183" i="40"/>
  <c r="E163" i="40"/>
  <c r="D134" i="40"/>
  <c r="E248" i="40"/>
  <c r="C59" i="40"/>
  <c r="E149" i="40"/>
  <c r="E283" i="40"/>
  <c r="E263" i="40"/>
  <c r="E277" i="40"/>
  <c r="E177" i="40"/>
  <c r="D153" i="53" l="1"/>
  <c r="C9" i="53"/>
  <c r="D253" i="53"/>
  <c r="D124" i="53"/>
  <c r="C49" i="53"/>
  <c r="D181" i="53"/>
  <c r="D281" i="53"/>
  <c r="D267" i="53"/>
  <c r="D139" i="53"/>
  <c r="D238" i="53"/>
  <c r="D167" i="53"/>
  <c r="D167" i="52"/>
  <c r="C49" i="52"/>
  <c r="C9" i="52"/>
  <c r="D181" i="52"/>
  <c r="D281" i="52"/>
  <c r="D139" i="52"/>
  <c r="D124" i="52"/>
  <c r="D267" i="52"/>
  <c r="D253" i="52"/>
  <c r="D238" i="52"/>
  <c r="D153" i="52"/>
  <c r="C9" i="51"/>
  <c r="D167" i="51"/>
  <c r="D253" i="51"/>
  <c r="D139" i="51"/>
  <c r="C49" i="51"/>
  <c r="D181" i="51"/>
  <c r="D124" i="51"/>
  <c r="D267" i="51"/>
  <c r="D238" i="51"/>
  <c r="D153" i="51"/>
  <c r="D281" i="51"/>
  <c r="D167" i="50"/>
  <c r="D139" i="50"/>
  <c r="C49" i="50"/>
  <c r="D267" i="50"/>
  <c r="D253" i="50"/>
  <c r="D124" i="50"/>
  <c r="D238" i="50"/>
  <c r="C9" i="50"/>
  <c r="D153" i="50"/>
  <c r="D181" i="50"/>
  <c r="D281" i="50"/>
  <c r="D139" i="49"/>
  <c r="D124" i="49"/>
  <c r="D281" i="49"/>
  <c r="D153" i="49"/>
  <c r="C49" i="49"/>
  <c r="D253" i="49"/>
  <c r="D181" i="49"/>
  <c r="D267" i="49"/>
  <c r="D167" i="49"/>
  <c r="D238" i="49"/>
  <c r="C9" i="49"/>
  <c r="D124" i="48"/>
  <c r="D253" i="48"/>
  <c r="C9" i="48"/>
  <c r="D181" i="48"/>
  <c r="D238" i="48"/>
  <c r="C49" i="48"/>
  <c r="D267" i="48"/>
  <c r="D153" i="48"/>
  <c r="D167" i="48"/>
  <c r="D281" i="48"/>
  <c r="D139" i="48"/>
  <c r="D181" i="40"/>
  <c r="D282" i="40"/>
  <c r="D275" i="40"/>
  <c r="D246" i="40"/>
  <c r="D261" i="40"/>
  <c r="D175" i="40"/>
  <c r="D161" i="40"/>
  <c r="D147" i="40"/>
  <c r="D133" i="40"/>
  <c r="C58" i="40"/>
  <c r="E154" i="53"/>
  <c r="D50" i="53"/>
  <c r="E254" i="53"/>
  <c r="E282" i="53"/>
  <c r="E140" i="53"/>
  <c r="E168" i="53"/>
  <c r="E125" i="53"/>
  <c r="E268" i="53"/>
  <c r="E239" i="53"/>
  <c r="D10" i="53"/>
  <c r="E182" i="53"/>
  <c r="E168" i="52"/>
  <c r="D10" i="52"/>
  <c r="E282" i="52"/>
  <c r="E125" i="52"/>
  <c r="E254" i="52"/>
  <c r="E154" i="52"/>
  <c r="E140" i="52"/>
  <c r="E268" i="52"/>
  <c r="D50" i="52"/>
  <c r="E182" i="52"/>
  <c r="E239" i="52"/>
  <c r="D10" i="51"/>
  <c r="D50" i="51"/>
  <c r="E125" i="51"/>
  <c r="E239" i="51"/>
  <c r="E182" i="51"/>
  <c r="E268" i="51"/>
  <c r="E254" i="51"/>
  <c r="E282" i="51"/>
  <c r="E154" i="51"/>
  <c r="E168" i="51"/>
  <c r="E140" i="51"/>
  <c r="D50" i="50"/>
  <c r="E254" i="50"/>
  <c r="E154" i="50"/>
  <c r="E168" i="50"/>
  <c r="E239" i="50"/>
  <c r="E282" i="50"/>
  <c r="E125" i="50"/>
  <c r="D10" i="50"/>
  <c r="E182" i="50"/>
  <c r="E140" i="50"/>
  <c r="E268" i="50"/>
  <c r="D50" i="49"/>
  <c r="D10" i="49"/>
  <c r="E140" i="49"/>
  <c r="E282" i="49"/>
  <c r="E182" i="49"/>
  <c r="E168" i="49"/>
  <c r="E125" i="49"/>
  <c r="E154" i="49"/>
  <c r="E268" i="49"/>
  <c r="E254" i="49"/>
  <c r="E239" i="49"/>
  <c r="E125" i="48"/>
  <c r="D10" i="48"/>
  <c r="E168" i="48"/>
  <c r="E140" i="48"/>
  <c r="E282" i="48"/>
  <c r="E239" i="48"/>
  <c r="E268" i="48"/>
  <c r="E182" i="48"/>
  <c r="E254" i="48"/>
  <c r="D50" i="48"/>
  <c r="E154" i="48"/>
  <c r="E182" i="40"/>
  <c r="E133" i="40"/>
  <c r="E282" i="40"/>
  <c r="E162" i="40"/>
  <c r="E247" i="40"/>
  <c r="E176" i="40"/>
  <c r="E134" i="40"/>
  <c r="E148" i="40"/>
  <c r="E262" i="40"/>
  <c r="E276" i="40"/>
  <c r="D59" i="40"/>
  <c r="D58" i="40"/>
  <c r="D280" i="53" l="1"/>
  <c r="D252" i="53"/>
  <c r="D237" i="53"/>
  <c r="D266" i="53"/>
  <c r="D180" i="53"/>
  <c r="D123" i="53"/>
  <c r="C8" i="53"/>
  <c r="D166" i="53"/>
  <c r="C48" i="53"/>
  <c r="D152" i="53"/>
  <c r="D138" i="53"/>
  <c r="D266" i="52"/>
  <c r="D138" i="52"/>
  <c r="D237" i="52"/>
  <c r="D180" i="52"/>
  <c r="C48" i="52"/>
  <c r="D166" i="52"/>
  <c r="D152" i="52"/>
  <c r="D252" i="52"/>
  <c r="D123" i="52"/>
  <c r="D280" i="52"/>
  <c r="C8" i="52"/>
  <c r="D166" i="51"/>
  <c r="D152" i="51"/>
  <c r="D266" i="51"/>
  <c r="D180" i="51"/>
  <c r="D138" i="51"/>
  <c r="D237" i="51"/>
  <c r="D123" i="51"/>
  <c r="C48" i="51"/>
  <c r="C8" i="51"/>
  <c r="D280" i="51"/>
  <c r="D252" i="51"/>
  <c r="D180" i="50"/>
  <c r="C8" i="50"/>
  <c r="D123" i="50"/>
  <c r="D266" i="50"/>
  <c r="D138" i="50"/>
  <c r="D152" i="50"/>
  <c r="D252" i="50"/>
  <c r="C48" i="50"/>
  <c r="D280" i="50"/>
  <c r="D237" i="50"/>
  <c r="D166" i="50"/>
  <c r="D266" i="49"/>
  <c r="D152" i="49"/>
  <c r="D123" i="49"/>
  <c r="D237" i="49"/>
  <c r="D252" i="49"/>
  <c r="C8" i="49"/>
  <c r="C48" i="49"/>
  <c r="D166" i="49"/>
  <c r="D180" i="49"/>
  <c r="D280" i="49"/>
  <c r="D138" i="49"/>
  <c r="D152" i="48"/>
  <c r="D252" i="48"/>
  <c r="D280" i="48"/>
  <c r="D180" i="48"/>
  <c r="C48" i="48"/>
  <c r="D166" i="48"/>
  <c r="C8" i="48"/>
  <c r="D123" i="48"/>
  <c r="D138" i="48"/>
  <c r="D266" i="48"/>
  <c r="D237" i="48"/>
  <c r="D180" i="40"/>
  <c r="D281" i="40"/>
  <c r="D245" i="40"/>
  <c r="D260" i="40"/>
  <c r="D274" i="40"/>
  <c r="D174" i="40"/>
  <c r="D160" i="40"/>
  <c r="D146" i="40"/>
  <c r="D132" i="40"/>
  <c r="C57" i="40"/>
  <c r="E281" i="53"/>
  <c r="E238" i="53"/>
  <c r="E139" i="53"/>
  <c r="E267" i="53"/>
  <c r="E124" i="53"/>
  <c r="E153" i="53"/>
  <c r="E253" i="53"/>
  <c r="E167" i="53"/>
  <c r="E181" i="53"/>
  <c r="D9" i="53"/>
  <c r="D49" i="53"/>
  <c r="E267" i="52"/>
  <c r="E238" i="52"/>
  <c r="E153" i="52"/>
  <c r="D49" i="52"/>
  <c r="E124" i="52"/>
  <c r="D9" i="52"/>
  <c r="E181" i="52"/>
  <c r="E281" i="52"/>
  <c r="E139" i="52"/>
  <c r="E167" i="52"/>
  <c r="E253" i="52"/>
  <c r="E267" i="51"/>
  <c r="E253" i="51"/>
  <c r="D49" i="51"/>
  <c r="E167" i="51"/>
  <c r="E139" i="51"/>
  <c r="E124" i="51"/>
  <c r="D9" i="51"/>
  <c r="E153" i="51"/>
  <c r="E181" i="51"/>
  <c r="E238" i="51"/>
  <c r="E281" i="51"/>
  <c r="E181" i="50"/>
  <c r="E253" i="50"/>
  <c r="E281" i="50"/>
  <c r="E124" i="50"/>
  <c r="E139" i="50"/>
  <c r="E167" i="50"/>
  <c r="E267" i="50"/>
  <c r="E153" i="50"/>
  <c r="D9" i="50"/>
  <c r="D49" i="50"/>
  <c r="E238" i="50"/>
  <c r="E267" i="49"/>
  <c r="E124" i="49"/>
  <c r="D49" i="49"/>
  <c r="E181" i="49"/>
  <c r="E253" i="49"/>
  <c r="E153" i="49"/>
  <c r="D9" i="49"/>
  <c r="E281" i="49"/>
  <c r="E139" i="49"/>
  <c r="E238" i="49"/>
  <c r="E167" i="49"/>
  <c r="E281" i="48"/>
  <c r="E139" i="48"/>
  <c r="E153" i="48"/>
  <c r="D49" i="48"/>
  <c r="D9" i="48"/>
  <c r="E238" i="48"/>
  <c r="E167" i="48"/>
  <c r="E267" i="48"/>
  <c r="E181" i="48"/>
  <c r="E253" i="48"/>
  <c r="E124" i="48"/>
  <c r="E181" i="40"/>
  <c r="E175" i="40"/>
  <c r="E246" i="40"/>
  <c r="E261" i="40"/>
  <c r="E147" i="40"/>
  <c r="E161" i="40"/>
  <c r="E281" i="40"/>
  <c r="E275" i="40"/>
  <c r="E132" i="40"/>
  <c r="D57" i="40"/>
  <c r="F149" i="53" l="1"/>
  <c r="F163" i="53"/>
  <c r="F134" i="53"/>
  <c r="F277" i="53"/>
  <c r="F177" i="53"/>
  <c r="F263" i="53"/>
  <c r="E59" i="53"/>
  <c r="E19" i="53"/>
  <c r="F191" i="53"/>
  <c r="F291" i="53"/>
  <c r="F248" i="53"/>
  <c r="F291" i="52"/>
  <c r="F191" i="52"/>
  <c r="F263" i="52"/>
  <c r="F177" i="52"/>
  <c r="F149" i="52"/>
  <c r="F163" i="52"/>
  <c r="F248" i="52"/>
  <c r="F277" i="52"/>
  <c r="E19" i="52"/>
  <c r="F134" i="52"/>
  <c r="E59" i="52"/>
  <c r="F163" i="51"/>
  <c r="E59" i="51"/>
  <c r="F291" i="51"/>
  <c r="F191" i="51"/>
  <c r="F263" i="51"/>
  <c r="F277" i="51"/>
  <c r="F248" i="51"/>
  <c r="E19" i="51"/>
  <c r="F134" i="51"/>
  <c r="F149" i="51"/>
  <c r="F177" i="51"/>
  <c r="F163" i="50"/>
  <c r="F277" i="50"/>
  <c r="F248" i="50"/>
  <c r="E59" i="50"/>
  <c r="E19" i="50"/>
  <c r="F291" i="50"/>
  <c r="F263" i="50"/>
  <c r="F191" i="50"/>
  <c r="F177" i="50"/>
  <c r="F149" i="50"/>
  <c r="F134" i="50"/>
  <c r="F291" i="49"/>
  <c r="E19" i="49"/>
  <c r="F163" i="49"/>
  <c r="F177" i="49"/>
  <c r="F248" i="49"/>
  <c r="E59" i="49"/>
  <c r="F134" i="49"/>
  <c r="F277" i="49"/>
  <c r="F191" i="49"/>
  <c r="F149" i="49"/>
  <c r="F263" i="49"/>
  <c r="F277" i="48"/>
  <c r="F191" i="48"/>
  <c r="F177" i="48"/>
  <c r="F134" i="48"/>
  <c r="F263" i="48"/>
  <c r="F149" i="48"/>
  <c r="F291" i="48"/>
  <c r="F248" i="48"/>
  <c r="E19" i="48"/>
  <c r="E59" i="48"/>
  <c r="F163" i="48"/>
  <c r="F191" i="40"/>
  <c r="D280" i="40"/>
  <c r="D244" i="40"/>
  <c r="D273" i="40"/>
  <c r="D259" i="40"/>
  <c r="D173" i="40"/>
  <c r="D159" i="40"/>
  <c r="D145" i="40"/>
  <c r="D131" i="40"/>
  <c r="C56" i="40"/>
  <c r="E138" i="53"/>
  <c r="E123" i="53"/>
  <c r="E166" i="53"/>
  <c r="D48" i="53"/>
  <c r="E180" i="53"/>
  <c r="E237" i="53"/>
  <c r="E152" i="53"/>
  <c r="E266" i="53"/>
  <c r="D8" i="53"/>
  <c r="E280" i="53"/>
  <c r="E252" i="53"/>
  <c r="E280" i="52"/>
  <c r="E252" i="52"/>
  <c r="E138" i="52"/>
  <c r="E237" i="52"/>
  <c r="D8" i="52"/>
  <c r="D48" i="52"/>
  <c r="E180" i="52"/>
  <c r="E166" i="52"/>
  <c r="E152" i="52"/>
  <c r="E266" i="52"/>
  <c r="E123" i="52"/>
  <c r="E280" i="51"/>
  <c r="E237" i="51"/>
  <c r="E152" i="51"/>
  <c r="E252" i="51"/>
  <c r="E123" i="51"/>
  <c r="E166" i="51"/>
  <c r="E180" i="51"/>
  <c r="E266" i="51"/>
  <c r="D48" i="51"/>
  <c r="D8" i="51"/>
  <c r="E138" i="51"/>
  <c r="E152" i="50"/>
  <c r="E237" i="50"/>
  <c r="D8" i="50"/>
  <c r="E252" i="50"/>
  <c r="E166" i="50"/>
  <c r="E123" i="50"/>
  <c r="E266" i="50"/>
  <c r="D48" i="50"/>
  <c r="E280" i="50"/>
  <c r="E180" i="50"/>
  <c r="E138" i="50"/>
  <c r="E280" i="49"/>
  <c r="E152" i="49"/>
  <c r="E237" i="49"/>
  <c r="E123" i="49"/>
  <c r="E180" i="49"/>
  <c r="E252" i="49"/>
  <c r="D8" i="49"/>
  <c r="E166" i="49"/>
  <c r="D48" i="49"/>
  <c r="E266" i="49"/>
  <c r="E138" i="49"/>
  <c r="E237" i="48"/>
  <c r="E266" i="48"/>
  <c r="E166" i="48"/>
  <c r="E252" i="48"/>
  <c r="E280" i="48"/>
  <c r="D8" i="48"/>
  <c r="E152" i="48"/>
  <c r="E180" i="48"/>
  <c r="E138" i="48"/>
  <c r="D48" i="48"/>
  <c r="E123" i="48"/>
  <c r="E180" i="40"/>
  <c r="E280" i="40"/>
  <c r="E260" i="40"/>
  <c r="E174" i="40"/>
  <c r="E274" i="40"/>
  <c r="E146" i="40"/>
  <c r="E245" i="40"/>
  <c r="E160" i="40"/>
  <c r="E131" i="40"/>
  <c r="D56" i="40"/>
  <c r="E264" i="53" l="1"/>
  <c r="G321" i="53" s="1"/>
  <c r="E292" i="53"/>
  <c r="I321" i="53" s="1"/>
  <c r="D20" i="53"/>
  <c r="D37" i="53" s="1"/>
  <c r="E278" i="53"/>
  <c r="H321" i="53" s="1"/>
  <c r="E164" i="53"/>
  <c r="H221" i="53" s="1"/>
  <c r="E249" i="53"/>
  <c r="F321" i="53" s="1"/>
  <c r="E192" i="53"/>
  <c r="J221" i="53" s="1"/>
  <c r="D60" i="53"/>
  <c r="D78" i="53" s="1"/>
  <c r="E178" i="53"/>
  <c r="I221" i="53" s="1"/>
  <c r="E135" i="53"/>
  <c r="F221" i="53" s="1"/>
  <c r="E150" i="53"/>
  <c r="G221" i="53" s="1"/>
  <c r="F276" i="53"/>
  <c r="F247" i="53"/>
  <c r="F290" i="53"/>
  <c r="C36" i="53"/>
  <c r="E18" i="53"/>
  <c r="F262" i="53"/>
  <c r="F162" i="53"/>
  <c r="F190" i="53"/>
  <c r="E58" i="53"/>
  <c r="F176" i="53"/>
  <c r="F133" i="53"/>
  <c r="F148" i="53"/>
  <c r="E135" i="52"/>
  <c r="F221" i="52" s="1"/>
  <c r="E278" i="52"/>
  <c r="H321" i="52" s="1"/>
  <c r="E164" i="52"/>
  <c r="H221" i="52" s="1"/>
  <c r="E178" i="52"/>
  <c r="I221" i="52" s="1"/>
  <c r="E192" i="52"/>
  <c r="J221" i="52" s="1"/>
  <c r="D60" i="52"/>
  <c r="D78" i="52" s="1"/>
  <c r="D20" i="52"/>
  <c r="D37" i="52" s="1"/>
  <c r="E249" i="52"/>
  <c r="F321" i="52" s="1"/>
  <c r="E150" i="52"/>
  <c r="G221" i="52" s="1"/>
  <c r="E264" i="52"/>
  <c r="G321" i="52" s="1"/>
  <c r="E328" i="52" s="1"/>
  <c r="E292" i="52"/>
  <c r="I321" i="52" s="1"/>
  <c r="F133" i="52"/>
  <c r="F276" i="52"/>
  <c r="F162" i="52"/>
  <c r="F176" i="52"/>
  <c r="F190" i="52"/>
  <c r="E58" i="52"/>
  <c r="C36" i="52"/>
  <c r="E18" i="52"/>
  <c r="F247" i="52"/>
  <c r="F148" i="52"/>
  <c r="F262" i="52"/>
  <c r="F290" i="52"/>
  <c r="E150" i="51"/>
  <c r="G221" i="51" s="1"/>
  <c r="D20" i="51"/>
  <c r="D37" i="51" s="1"/>
  <c r="D60" i="51"/>
  <c r="D78" i="51" s="1"/>
  <c r="E278" i="51"/>
  <c r="H321" i="51" s="1"/>
  <c r="E192" i="51"/>
  <c r="J221" i="51" s="1"/>
  <c r="E178" i="51"/>
  <c r="I221" i="51" s="1"/>
  <c r="E135" i="51"/>
  <c r="F221" i="51" s="1"/>
  <c r="E264" i="51"/>
  <c r="G321" i="51" s="1"/>
  <c r="E164" i="51"/>
  <c r="H221" i="51" s="1"/>
  <c r="E249" i="51"/>
  <c r="F321" i="51" s="1"/>
  <c r="E292" i="51"/>
  <c r="I321" i="51" s="1"/>
  <c r="F148" i="51"/>
  <c r="E18" i="51"/>
  <c r="C36" i="51"/>
  <c r="F190" i="51"/>
  <c r="E58" i="51"/>
  <c r="F276" i="51"/>
  <c r="F247" i="51"/>
  <c r="F290" i="51"/>
  <c r="F176" i="51"/>
  <c r="F133" i="51"/>
  <c r="F262" i="51"/>
  <c r="F162" i="51"/>
  <c r="E150" i="50"/>
  <c r="G221" i="50" s="1"/>
  <c r="E192" i="50"/>
  <c r="J221" i="50" s="1"/>
  <c r="E292" i="50"/>
  <c r="I321" i="50" s="1"/>
  <c r="D60" i="50"/>
  <c r="D78" i="50" s="1"/>
  <c r="E278" i="50"/>
  <c r="H321" i="50" s="1"/>
  <c r="E135" i="50"/>
  <c r="F221" i="50" s="1"/>
  <c r="E178" i="50"/>
  <c r="I221" i="50" s="1"/>
  <c r="E264" i="50"/>
  <c r="G321" i="50" s="1"/>
  <c r="D20" i="50"/>
  <c r="D37" i="50" s="1"/>
  <c r="E249" i="50"/>
  <c r="F321" i="50" s="1"/>
  <c r="E164" i="50"/>
  <c r="H221" i="50" s="1"/>
  <c r="F133" i="50"/>
  <c r="F276" i="50"/>
  <c r="F148" i="50"/>
  <c r="F190" i="50"/>
  <c r="F290" i="50"/>
  <c r="E58" i="50"/>
  <c r="F176" i="50"/>
  <c r="F262" i="50"/>
  <c r="E18" i="50"/>
  <c r="C36" i="50"/>
  <c r="F247" i="50"/>
  <c r="F162" i="50"/>
  <c r="E150" i="49"/>
  <c r="G221" i="49" s="1"/>
  <c r="E278" i="49"/>
  <c r="H321" i="49" s="1"/>
  <c r="D60" i="49"/>
  <c r="D78" i="49" s="1"/>
  <c r="E178" i="49"/>
  <c r="I221" i="49" s="1"/>
  <c r="D20" i="49"/>
  <c r="D37" i="49" s="1"/>
  <c r="E264" i="49"/>
  <c r="G321" i="49" s="1"/>
  <c r="E192" i="49"/>
  <c r="J221" i="49" s="1"/>
  <c r="E135" i="49"/>
  <c r="F221" i="49" s="1"/>
  <c r="E249" i="49"/>
  <c r="F321" i="49" s="1"/>
  <c r="D328" i="49" s="1"/>
  <c r="E164" i="49"/>
  <c r="H221" i="49" s="1"/>
  <c r="E292" i="49"/>
  <c r="I321" i="49" s="1"/>
  <c r="G328" i="49" s="1"/>
  <c r="F133" i="49"/>
  <c r="F148" i="49"/>
  <c r="E58" i="49"/>
  <c r="F176" i="49"/>
  <c r="C36" i="49"/>
  <c r="E18" i="49"/>
  <c r="F276" i="49"/>
  <c r="F262" i="49"/>
  <c r="F190" i="49"/>
  <c r="F247" i="49"/>
  <c r="F162" i="49"/>
  <c r="F290" i="49"/>
  <c r="E135" i="48"/>
  <c r="F221" i="48" s="1"/>
  <c r="D60" i="48"/>
  <c r="D78" i="48" s="1"/>
  <c r="E150" i="48"/>
  <c r="G221" i="48" s="1"/>
  <c r="E192" i="48"/>
  <c r="J221" i="48" s="1"/>
  <c r="E164" i="48"/>
  <c r="H221" i="48" s="1"/>
  <c r="D20" i="48"/>
  <c r="D37" i="48" s="1"/>
  <c r="E292" i="48"/>
  <c r="I321" i="48" s="1"/>
  <c r="E264" i="48"/>
  <c r="G321" i="48" s="1"/>
  <c r="E328" i="48" s="1"/>
  <c r="E178" i="48"/>
  <c r="I221" i="48" s="1"/>
  <c r="E278" i="48"/>
  <c r="H321" i="48" s="1"/>
  <c r="E249" i="48"/>
  <c r="F321" i="48" s="1"/>
  <c r="E58" i="48"/>
  <c r="F148" i="48"/>
  <c r="F133" i="48"/>
  <c r="F190" i="48"/>
  <c r="F247" i="48"/>
  <c r="F162" i="48"/>
  <c r="E18" i="48"/>
  <c r="C36" i="48"/>
  <c r="F290" i="48"/>
  <c r="F262" i="48"/>
  <c r="F176" i="48"/>
  <c r="F276" i="48"/>
  <c r="E192" i="40"/>
  <c r="J221" i="40" s="1"/>
  <c r="F190" i="40"/>
  <c r="E292" i="40"/>
  <c r="F291" i="40"/>
  <c r="D258" i="40"/>
  <c r="D243" i="40"/>
  <c r="D272" i="40"/>
  <c r="D172" i="40"/>
  <c r="D158" i="40"/>
  <c r="D144" i="40"/>
  <c r="D130" i="40"/>
  <c r="C55" i="40"/>
  <c r="G248" i="53"/>
  <c r="F19" i="53"/>
  <c r="G263" i="53"/>
  <c r="G177" i="53"/>
  <c r="G149" i="53"/>
  <c r="G163" i="53"/>
  <c r="F59" i="53"/>
  <c r="G134" i="53"/>
  <c r="G291" i="53"/>
  <c r="G277" i="53"/>
  <c r="G191" i="53"/>
  <c r="G191" i="52"/>
  <c r="G291" i="52"/>
  <c r="F19" i="52"/>
  <c r="G149" i="52"/>
  <c r="G277" i="52"/>
  <c r="G177" i="52"/>
  <c r="F59" i="52"/>
  <c r="G248" i="52"/>
  <c r="G134" i="52"/>
  <c r="G163" i="52"/>
  <c r="G263" i="52"/>
  <c r="G149" i="51"/>
  <c r="G191" i="51"/>
  <c r="G291" i="51"/>
  <c r="G134" i="51"/>
  <c r="G163" i="51"/>
  <c r="F59" i="51"/>
  <c r="G263" i="51"/>
  <c r="G277" i="51"/>
  <c r="F19" i="51"/>
  <c r="G248" i="51"/>
  <c r="G177" i="51"/>
  <c r="G149" i="50"/>
  <c r="G177" i="50"/>
  <c r="F19" i="50"/>
  <c r="G163" i="50"/>
  <c r="G263" i="50"/>
  <c r="G277" i="50"/>
  <c r="G191" i="50"/>
  <c r="F59" i="50"/>
  <c r="G134" i="50"/>
  <c r="G291" i="50"/>
  <c r="G248" i="50"/>
  <c r="G248" i="49"/>
  <c r="G291" i="49"/>
  <c r="G263" i="49"/>
  <c r="G149" i="49"/>
  <c r="G177" i="49"/>
  <c r="G163" i="49"/>
  <c r="G134" i="49"/>
  <c r="F59" i="49"/>
  <c r="F19" i="49"/>
  <c r="G277" i="49"/>
  <c r="G191" i="49"/>
  <c r="G149" i="48"/>
  <c r="G263" i="48"/>
  <c r="G277" i="48"/>
  <c r="G134" i="48"/>
  <c r="F19" i="48"/>
  <c r="G191" i="48"/>
  <c r="G163" i="48"/>
  <c r="G291" i="48"/>
  <c r="G177" i="48"/>
  <c r="F59" i="48"/>
  <c r="G248" i="48"/>
  <c r="G191" i="40"/>
  <c r="E173" i="40"/>
  <c r="E244" i="40"/>
  <c r="E259" i="40"/>
  <c r="E130" i="40"/>
  <c r="E159" i="40"/>
  <c r="E145" i="40"/>
  <c r="E273" i="40"/>
  <c r="G291" i="40"/>
  <c r="D55" i="40"/>
  <c r="E328" i="53" l="1"/>
  <c r="G328" i="52"/>
  <c r="E328" i="51"/>
  <c r="F328" i="51"/>
  <c r="D328" i="50"/>
  <c r="F175" i="53"/>
  <c r="F261" i="53"/>
  <c r="F289" i="53"/>
  <c r="F132" i="53"/>
  <c r="E57" i="53"/>
  <c r="F161" i="53"/>
  <c r="E17" i="53"/>
  <c r="F275" i="53"/>
  <c r="F328" i="53"/>
  <c r="F147" i="53"/>
  <c r="E320" i="53"/>
  <c r="C327" i="53" s="1"/>
  <c r="F246" i="53"/>
  <c r="K221" i="53"/>
  <c r="K228" i="53" s="1"/>
  <c r="F189" i="53"/>
  <c r="F228" i="53"/>
  <c r="D328" i="53"/>
  <c r="G328" i="53"/>
  <c r="F246" i="52"/>
  <c r="E320" i="52"/>
  <c r="C327" i="52" s="1"/>
  <c r="F189" i="52"/>
  <c r="D328" i="52"/>
  <c r="F261" i="52"/>
  <c r="K221" i="52"/>
  <c r="K228" i="52" s="1"/>
  <c r="F289" i="52"/>
  <c r="E57" i="52"/>
  <c r="F175" i="52"/>
  <c r="F275" i="52"/>
  <c r="F328" i="52"/>
  <c r="F147" i="52"/>
  <c r="E17" i="52"/>
  <c r="F161" i="52"/>
  <c r="F132" i="52"/>
  <c r="J228" i="52"/>
  <c r="E320" i="51"/>
  <c r="C327" i="51" s="1"/>
  <c r="F261" i="51"/>
  <c r="F175" i="51"/>
  <c r="E57" i="51"/>
  <c r="G328" i="51"/>
  <c r="F246" i="51"/>
  <c r="F147" i="51"/>
  <c r="F161" i="51"/>
  <c r="F132" i="51"/>
  <c r="F289" i="51"/>
  <c r="F189" i="51"/>
  <c r="E17" i="51"/>
  <c r="D328" i="51"/>
  <c r="K221" i="51"/>
  <c r="K228" i="51" s="1"/>
  <c r="F275" i="51"/>
  <c r="H228" i="51"/>
  <c r="E17" i="50"/>
  <c r="F175" i="50"/>
  <c r="F147" i="50"/>
  <c r="E328" i="50"/>
  <c r="F246" i="50"/>
  <c r="F261" i="50"/>
  <c r="G328" i="50"/>
  <c r="F161" i="50"/>
  <c r="E320" i="50"/>
  <c r="C327" i="50" s="1"/>
  <c r="E57" i="50"/>
  <c r="F189" i="50"/>
  <c r="F275" i="50"/>
  <c r="F289" i="50"/>
  <c r="F132" i="50"/>
  <c r="K221" i="50"/>
  <c r="K228" i="50" s="1"/>
  <c r="F328" i="50"/>
  <c r="F289" i="49"/>
  <c r="F161" i="49"/>
  <c r="F189" i="49"/>
  <c r="F275" i="49"/>
  <c r="F246" i="49"/>
  <c r="E17" i="49"/>
  <c r="F175" i="49"/>
  <c r="F147" i="49"/>
  <c r="E328" i="49"/>
  <c r="F328" i="49"/>
  <c r="F261" i="49"/>
  <c r="E320" i="49"/>
  <c r="C327" i="49" s="1"/>
  <c r="E57" i="49"/>
  <c r="F132" i="49"/>
  <c r="K221" i="49"/>
  <c r="K228" i="49" s="1"/>
  <c r="F261" i="48"/>
  <c r="F289" i="48"/>
  <c r="F246" i="48"/>
  <c r="E57" i="48"/>
  <c r="F147" i="48"/>
  <c r="D328" i="48"/>
  <c r="G328" i="48"/>
  <c r="F275" i="48"/>
  <c r="F175" i="48"/>
  <c r="E17" i="48"/>
  <c r="F132" i="48"/>
  <c r="E320" i="48"/>
  <c r="C327" i="48" s="1"/>
  <c r="F161" i="48"/>
  <c r="F189" i="48"/>
  <c r="F328" i="48"/>
  <c r="K221" i="48"/>
  <c r="K228" i="48" s="1"/>
  <c r="F189" i="40"/>
  <c r="F290" i="40"/>
  <c r="I321" i="40"/>
  <c r="D271" i="40"/>
  <c r="D242" i="40"/>
  <c r="D257" i="40"/>
  <c r="D171" i="40"/>
  <c r="D157" i="40"/>
  <c r="D143" i="40"/>
  <c r="D129" i="40"/>
  <c r="C54" i="40"/>
  <c r="G176" i="53"/>
  <c r="G290" i="53"/>
  <c r="G148" i="53"/>
  <c r="G133" i="53"/>
  <c r="G162" i="53"/>
  <c r="G276" i="53"/>
  <c r="G247" i="53"/>
  <c r="G262" i="53"/>
  <c r="F58" i="53"/>
  <c r="F18" i="53"/>
  <c r="E36" i="53"/>
  <c r="G190" i="53"/>
  <c r="G190" i="52"/>
  <c r="G262" i="52"/>
  <c r="G276" i="52"/>
  <c r="G148" i="52"/>
  <c r="G247" i="52"/>
  <c r="G290" i="52"/>
  <c r="F18" i="52"/>
  <c r="G133" i="52"/>
  <c r="G176" i="52"/>
  <c r="E36" i="52"/>
  <c r="F58" i="52"/>
  <c r="G162" i="52"/>
  <c r="G247" i="51"/>
  <c r="G290" i="51"/>
  <c r="F18" i="51"/>
  <c r="E36" i="51"/>
  <c r="G176" i="51"/>
  <c r="G133" i="51"/>
  <c r="G190" i="51"/>
  <c r="G148" i="51"/>
  <c r="G276" i="51"/>
  <c r="G262" i="51"/>
  <c r="F58" i="51"/>
  <c r="G162" i="51"/>
  <c r="G148" i="50"/>
  <c r="G247" i="50"/>
  <c r="G162" i="50"/>
  <c r="F58" i="50"/>
  <c r="G276" i="50"/>
  <c r="F18" i="50"/>
  <c r="G176" i="50"/>
  <c r="E36" i="50"/>
  <c r="G190" i="50"/>
  <c r="G133" i="50"/>
  <c r="G262" i="50"/>
  <c r="G290" i="50"/>
  <c r="G290" i="49"/>
  <c r="G176" i="49"/>
  <c r="F58" i="49"/>
  <c r="G276" i="49"/>
  <c r="G247" i="49"/>
  <c r="G148" i="49"/>
  <c r="E36" i="49"/>
  <c r="G133" i="49"/>
  <c r="G162" i="49"/>
  <c r="G190" i="49"/>
  <c r="F18" i="49"/>
  <c r="G262" i="49"/>
  <c r="G262" i="48"/>
  <c r="F58" i="48"/>
  <c r="G247" i="48"/>
  <c r="F18" i="48"/>
  <c r="E36" i="48"/>
  <c r="G133" i="48"/>
  <c r="G190" i="48"/>
  <c r="G148" i="48"/>
  <c r="G290" i="48"/>
  <c r="G176" i="48"/>
  <c r="G162" i="48"/>
  <c r="G276" i="48"/>
  <c r="G190" i="40"/>
  <c r="G290" i="40"/>
  <c r="E129" i="40"/>
  <c r="E258" i="40"/>
  <c r="E172" i="40"/>
  <c r="E243" i="40"/>
  <c r="E272" i="40"/>
  <c r="E144" i="40"/>
  <c r="E158" i="40"/>
  <c r="D54" i="40"/>
  <c r="F228" i="52" l="1"/>
  <c r="H228" i="52"/>
  <c r="G228" i="52"/>
  <c r="G228" i="49"/>
  <c r="F245" i="53"/>
  <c r="F274" i="53"/>
  <c r="F160" i="53"/>
  <c r="J228" i="53"/>
  <c r="H228" i="53"/>
  <c r="F260" i="53"/>
  <c r="G228" i="53"/>
  <c r="E56" i="53"/>
  <c r="I228" i="53"/>
  <c r="F188" i="53"/>
  <c r="E16" i="53"/>
  <c r="F146" i="53"/>
  <c r="F288" i="53"/>
  <c r="F174" i="53"/>
  <c r="F131" i="53"/>
  <c r="F146" i="52"/>
  <c r="F274" i="52"/>
  <c r="I228" i="52"/>
  <c r="F131" i="52"/>
  <c r="E16" i="52"/>
  <c r="F288" i="52"/>
  <c r="F174" i="52"/>
  <c r="F260" i="52"/>
  <c r="F188" i="52"/>
  <c r="F160" i="52"/>
  <c r="E56" i="52"/>
  <c r="F245" i="52"/>
  <c r="E16" i="51"/>
  <c r="F245" i="51"/>
  <c r="F188" i="51"/>
  <c r="G228" i="51"/>
  <c r="F288" i="51"/>
  <c r="I228" i="51"/>
  <c r="F131" i="51"/>
  <c r="E56" i="51"/>
  <c r="F260" i="51"/>
  <c r="F274" i="51"/>
  <c r="F146" i="51"/>
  <c r="F228" i="51"/>
  <c r="J228" i="51"/>
  <c r="F160" i="51"/>
  <c r="F174" i="51"/>
  <c r="F274" i="50"/>
  <c r="E56" i="50"/>
  <c r="F160" i="50"/>
  <c r="F174" i="50"/>
  <c r="G228" i="50"/>
  <c r="J228" i="50"/>
  <c r="F260" i="50"/>
  <c r="F131" i="50"/>
  <c r="F228" i="50"/>
  <c r="F188" i="50"/>
  <c r="I228" i="50"/>
  <c r="F245" i="50"/>
  <c r="F146" i="50"/>
  <c r="F288" i="50"/>
  <c r="H228" i="50"/>
  <c r="E16" i="50"/>
  <c r="E56" i="49"/>
  <c r="F146" i="49"/>
  <c r="E16" i="49"/>
  <c r="J228" i="49"/>
  <c r="F188" i="49"/>
  <c r="F160" i="49"/>
  <c r="F131" i="49"/>
  <c r="F174" i="49"/>
  <c r="I228" i="49"/>
  <c r="F288" i="49"/>
  <c r="F260" i="49"/>
  <c r="H228" i="49"/>
  <c r="F245" i="49"/>
  <c r="F274" i="49"/>
  <c r="F228" i="49"/>
  <c r="E16" i="48"/>
  <c r="F146" i="48"/>
  <c r="F228" i="48"/>
  <c r="F160" i="48"/>
  <c r="F131" i="48"/>
  <c r="F174" i="48"/>
  <c r="G228" i="48"/>
  <c r="F245" i="48"/>
  <c r="H228" i="48"/>
  <c r="F274" i="48"/>
  <c r="E56" i="48"/>
  <c r="F188" i="48"/>
  <c r="I228" i="48"/>
  <c r="J228" i="48"/>
  <c r="F260" i="48"/>
  <c r="F288" i="48"/>
  <c r="F188" i="40"/>
  <c r="F289" i="40"/>
  <c r="D256" i="40"/>
  <c r="D241" i="40"/>
  <c r="D270" i="40"/>
  <c r="D170" i="40"/>
  <c r="D156" i="40"/>
  <c r="D142" i="40"/>
  <c r="D128" i="40"/>
  <c r="C53" i="40"/>
  <c r="G261" i="53"/>
  <c r="G246" i="53"/>
  <c r="G161" i="53"/>
  <c r="F17" i="53"/>
  <c r="G289" i="53"/>
  <c r="G132" i="53"/>
  <c r="G147" i="53"/>
  <c r="G175" i="53"/>
  <c r="G275" i="53"/>
  <c r="G189" i="53"/>
  <c r="F57" i="53"/>
  <c r="G147" i="52"/>
  <c r="G261" i="52"/>
  <c r="G275" i="52"/>
  <c r="G132" i="52"/>
  <c r="G289" i="52"/>
  <c r="G161" i="52"/>
  <c r="G246" i="52"/>
  <c r="F17" i="52"/>
  <c r="G175" i="52"/>
  <c r="G189" i="52"/>
  <c r="F57" i="52"/>
  <c r="F17" i="51"/>
  <c r="G289" i="51"/>
  <c r="F57" i="51"/>
  <c r="G275" i="51"/>
  <c r="G175" i="51"/>
  <c r="G132" i="51"/>
  <c r="G261" i="51"/>
  <c r="G246" i="51"/>
  <c r="G161" i="51"/>
  <c r="G189" i="51"/>
  <c r="G147" i="51"/>
  <c r="G275" i="50"/>
  <c r="G147" i="50"/>
  <c r="G161" i="50"/>
  <c r="G132" i="50"/>
  <c r="F17" i="50"/>
  <c r="F57" i="50"/>
  <c r="G175" i="50"/>
  <c r="G246" i="50"/>
  <c r="G261" i="50"/>
  <c r="G189" i="50"/>
  <c r="G289" i="50"/>
  <c r="G132" i="49"/>
  <c r="F57" i="49"/>
  <c r="F17" i="49"/>
  <c r="G175" i="49"/>
  <c r="G289" i="49"/>
  <c r="G147" i="49"/>
  <c r="G161" i="49"/>
  <c r="G261" i="49"/>
  <c r="G246" i="49"/>
  <c r="G275" i="49"/>
  <c r="G189" i="49"/>
  <c r="F17" i="48"/>
  <c r="G246" i="48"/>
  <c r="G275" i="48"/>
  <c r="G261" i="48"/>
  <c r="G161" i="48"/>
  <c r="F57" i="48"/>
  <c r="G132" i="48"/>
  <c r="G175" i="48"/>
  <c r="G289" i="48"/>
  <c r="G147" i="48"/>
  <c r="G189" i="48"/>
  <c r="G189" i="40"/>
  <c r="E171" i="40"/>
  <c r="E257" i="40"/>
  <c r="E242" i="40"/>
  <c r="E157" i="40"/>
  <c r="E143" i="40"/>
  <c r="E271" i="40"/>
  <c r="E128" i="40"/>
  <c r="G289" i="40"/>
  <c r="D53" i="40"/>
  <c r="F287" i="53" l="1"/>
  <c r="F159" i="53"/>
  <c r="F173" i="53"/>
  <c r="F145" i="53"/>
  <c r="E55" i="53"/>
  <c r="F273" i="53"/>
  <c r="F187" i="53"/>
  <c r="F130" i="53"/>
  <c r="F259" i="53"/>
  <c r="E15" i="53"/>
  <c r="F244" i="53"/>
  <c r="F273" i="52"/>
  <c r="F259" i="52"/>
  <c r="F244" i="52"/>
  <c r="F159" i="52"/>
  <c r="F287" i="52"/>
  <c r="F130" i="52"/>
  <c r="F145" i="52"/>
  <c r="E55" i="52"/>
  <c r="F187" i="52"/>
  <c r="F173" i="52"/>
  <c r="E15" i="52"/>
  <c r="F145" i="51"/>
  <c r="F130" i="51"/>
  <c r="F159" i="51"/>
  <c r="F244" i="51"/>
  <c r="F173" i="51"/>
  <c r="F273" i="51"/>
  <c r="E55" i="51"/>
  <c r="E15" i="51"/>
  <c r="F259" i="51"/>
  <c r="F287" i="51"/>
  <c r="F187" i="51"/>
  <c r="F244" i="50"/>
  <c r="F173" i="50"/>
  <c r="E55" i="50"/>
  <c r="E15" i="50"/>
  <c r="F287" i="50"/>
  <c r="F259" i="50"/>
  <c r="F145" i="50"/>
  <c r="F273" i="50"/>
  <c r="F187" i="50"/>
  <c r="F130" i="50"/>
  <c r="F159" i="50"/>
  <c r="F259" i="49"/>
  <c r="F130" i="49"/>
  <c r="F145" i="49"/>
  <c r="F173" i="49"/>
  <c r="F244" i="49"/>
  <c r="F159" i="49"/>
  <c r="F273" i="49"/>
  <c r="F287" i="49"/>
  <c r="F187" i="49"/>
  <c r="E15" i="49"/>
  <c r="E55" i="49"/>
  <c r="E55" i="48"/>
  <c r="F159" i="48"/>
  <c r="F145" i="48"/>
  <c r="F287" i="48"/>
  <c r="F244" i="48"/>
  <c r="F173" i="48"/>
  <c r="E15" i="48"/>
  <c r="F259" i="48"/>
  <c r="F187" i="48"/>
  <c r="F273" i="48"/>
  <c r="F130" i="48"/>
  <c r="F187" i="40"/>
  <c r="F288" i="40"/>
  <c r="D255" i="40"/>
  <c r="D240" i="40"/>
  <c r="D269" i="40"/>
  <c r="D169" i="40"/>
  <c r="D155" i="40"/>
  <c r="D141" i="40"/>
  <c r="D127" i="40"/>
  <c r="C52" i="40"/>
  <c r="G245" i="53"/>
  <c r="G288" i="53"/>
  <c r="G174" i="53"/>
  <c r="G260" i="53"/>
  <c r="G274" i="53"/>
  <c r="G131" i="53"/>
  <c r="G160" i="53"/>
  <c r="F16" i="53"/>
  <c r="G146" i="53"/>
  <c r="F56" i="53"/>
  <c r="G188" i="53"/>
  <c r="G274" i="52"/>
  <c r="G245" i="52"/>
  <c r="G146" i="52"/>
  <c r="G288" i="52"/>
  <c r="G188" i="52"/>
  <c r="F16" i="52"/>
  <c r="G174" i="52"/>
  <c r="G260" i="52"/>
  <c r="G160" i="52"/>
  <c r="G131" i="52"/>
  <c r="F56" i="52"/>
  <c r="G146" i="51"/>
  <c r="G174" i="51"/>
  <c r="F56" i="51"/>
  <c r="G260" i="51"/>
  <c r="G245" i="51"/>
  <c r="G274" i="51"/>
  <c r="G160" i="51"/>
  <c r="G188" i="51"/>
  <c r="G131" i="51"/>
  <c r="F16" i="51"/>
  <c r="G288" i="51"/>
  <c r="F56" i="50"/>
  <c r="G188" i="50"/>
  <c r="G160" i="50"/>
  <c r="G245" i="50"/>
  <c r="G288" i="50"/>
  <c r="G146" i="50"/>
  <c r="F16" i="50"/>
  <c r="G260" i="50"/>
  <c r="G274" i="50"/>
  <c r="G131" i="50"/>
  <c r="G174" i="50"/>
  <c r="G245" i="49"/>
  <c r="G274" i="49"/>
  <c r="G188" i="49"/>
  <c r="F56" i="49"/>
  <c r="G260" i="49"/>
  <c r="G146" i="49"/>
  <c r="G131" i="49"/>
  <c r="G160" i="49"/>
  <c r="F16" i="49"/>
  <c r="G174" i="49"/>
  <c r="G288" i="49"/>
  <c r="F56" i="48"/>
  <c r="F16" i="48"/>
  <c r="G160" i="48"/>
  <c r="G274" i="48"/>
  <c r="G260" i="48"/>
  <c r="G146" i="48"/>
  <c r="G245" i="48"/>
  <c r="G188" i="48"/>
  <c r="G131" i="48"/>
  <c r="G288" i="48"/>
  <c r="G174" i="48"/>
  <c r="G188" i="40"/>
  <c r="E241" i="40"/>
  <c r="E142" i="40"/>
  <c r="E270" i="40"/>
  <c r="E156" i="40"/>
  <c r="G288" i="40"/>
  <c r="E256" i="40"/>
  <c r="E170" i="40"/>
  <c r="E127" i="40"/>
  <c r="D52" i="40"/>
  <c r="F258" i="53" l="1"/>
  <c r="E14" i="53"/>
  <c r="F129" i="53"/>
  <c r="F272" i="53"/>
  <c r="F158" i="53"/>
  <c r="F144" i="53"/>
  <c r="F243" i="53"/>
  <c r="F186" i="53"/>
  <c r="E54" i="53"/>
  <c r="F172" i="53"/>
  <c r="F286" i="53"/>
  <c r="F172" i="52"/>
  <c r="E54" i="52"/>
  <c r="F129" i="52"/>
  <c r="F158" i="52"/>
  <c r="F258" i="52"/>
  <c r="F144" i="52"/>
  <c r="F243" i="52"/>
  <c r="F272" i="52"/>
  <c r="E14" i="52"/>
  <c r="F186" i="52"/>
  <c r="F286" i="52"/>
  <c r="F286" i="51"/>
  <c r="F243" i="51"/>
  <c r="F258" i="51"/>
  <c r="E54" i="51"/>
  <c r="F172" i="51"/>
  <c r="F144" i="51"/>
  <c r="E14" i="51"/>
  <c r="F129" i="51"/>
  <c r="F272" i="51"/>
  <c r="F186" i="51"/>
  <c r="F158" i="51"/>
  <c r="F129" i="50"/>
  <c r="F272" i="50"/>
  <c r="F258" i="50"/>
  <c r="E14" i="50"/>
  <c r="F172" i="50"/>
  <c r="F158" i="50"/>
  <c r="F186" i="50"/>
  <c r="E54" i="50"/>
  <c r="F144" i="50"/>
  <c r="F286" i="50"/>
  <c r="F243" i="50"/>
  <c r="E14" i="49"/>
  <c r="F158" i="49"/>
  <c r="F129" i="49"/>
  <c r="F286" i="49"/>
  <c r="F172" i="49"/>
  <c r="E54" i="49"/>
  <c r="F186" i="49"/>
  <c r="F272" i="49"/>
  <c r="F243" i="49"/>
  <c r="F144" i="49"/>
  <c r="F258" i="49"/>
  <c r="F272" i="48"/>
  <c r="F258" i="48"/>
  <c r="F286" i="48"/>
  <c r="E14" i="48"/>
  <c r="E54" i="48"/>
  <c r="F158" i="48"/>
  <c r="F172" i="48"/>
  <c r="F129" i="48"/>
  <c r="F186" i="48"/>
  <c r="F243" i="48"/>
  <c r="F144" i="48"/>
  <c r="F186" i="40"/>
  <c r="F287" i="40"/>
  <c r="D268" i="40"/>
  <c r="D239" i="40"/>
  <c r="D254" i="40"/>
  <c r="D168" i="40"/>
  <c r="D154" i="40"/>
  <c r="D140" i="40"/>
  <c r="D126" i="40"/>
  <c r="C51" i="40"/>
  <c r="G159" i="53"/>
  <c r="G259" i="53"/>
  <c r="G130" i="53"/>
  <c r="G187" i="53"/>
  <c r="F15" i="53"/>
  <c r="G273" i="53"/>
  <c r="G145" i="53"/>
  <c r="G173" i="53"/>
  <c r="G244" i="53"/>
  <c r="F55" i="53"/>
  <c r="G287" i="53"/>
  <c r="G130" i="52"/>
  <c r="G244" i="52"/>
  <c r="G287" i="52"/>
  <c r="G173" i="52"/>
  <c r="G259" i="52"/>
  <c r="F15" i="52"/>
  <c r="G159" i="52"/>
  <c r="F55" i="52"/>
  <c r="G145" i="52"/>
  <c r="G273" i="52"/>
  <c r="G187" i="52"/>
  <c r="G287" i="51"/>
  <c r="G159" i="51"/>
  <c r="G259" i="51"/>
  <c r="G173" i="51"/>
  <c r="F15" i="51"/>
  <c r="G273" i="51"/>
  <c r="F55" i="51"/>
  <c r="G145" i="51"/>
  <c r="G244" i="51"/>
  <c r="G187" i="51"/>
  <c r="G130" i="51"/>
  <c r="G130" i="50"/>
  <c r="G259" i="50"/>
  <c r="G173" i="50"/>
  <c r="G187" i="50"/>
  <c r="G145" i="50"/>
  <c r="G244" i="50"/>
  <c r="G159" i="50"/>
  <c r="G287" i="50"/>
  <c r="G273" i="50"/>
  <c r="F15" i="50"/>
  <c r="F55" i="50"/>
  <c r="F15" i="49"/>
  <c r="G130" i="49"/>
  <c r="G244" i="49"/>
  <c r="G259" i="49"/>
  <c r="G173" i="49"/>
  <c r="G187" i="49"/>
  <c r="G159" i="49"/>
  <c r="G287" i="49"/>
  <c r="F55" i="49"/>
  <c r="G145" i="49"/>
  <c r="G273" i="49"/>
  <c r="G287" i="48"/>
  <c r="G173" i="48"/>
  <c r="G145" i="48"/>
  <c r="G159" i="48"/>
  <c r="G130" i="48"/>
  <c r="G273" i="48"/>
  <c r="F55" i="48"/>
  <c r="G187" i="48"/>
  <c r="F15" i="48"/>
  <c r="G244" i="48"/>
  <c r="G259" i="48"/>
  <c r="G187" i="40"/>
  <c r="E141" i="40"/>
  <c r="G287" i="40"/>
  <c r="E169" i="40"/>
  <c r="E240" i="40"/>
  <c r="E269" i="40"/>
  <c r="E126" i="40"/>
  <c r="E155" i="40"/>
  <c r="E255" i="40"/>
  <c r="D51" i="40"/>
  <c r="F128" i="53" l="1"/>
  <c r="F185" i="53"/>
  <c r="E13" i="53"/>
  <c r="F271" i="53"/>
  <c r="F171" i="53"/>
  <c r="F143" i="53"/>
  <c r="F285" i="53"/>
  <c r="E53" i="53"/>
  <c r="F242" i="53"/>
  <c r="F157" i="53"/>
  <c r="F257" i="53"/>
  <c r="F157" i="52"/>
  <c r="F185" i="52"/>
  <c r="F271" i="52"/>
  <c r="F143" i="52"/>
  <c r="E53" i="52"/>
  <c r="F285" i="52"/>
  <c r="F242" i="52"/>
  <c r="F128" i="52"/>
  <c r="E13" i="52"/>
  <c r="F257" i="52"/>
  <c r="F171" i="52"/>
  <c r="F242" i="51"/>
  <c r="F128" i="51"/>
  <c r="F143" i="51"/>
  <c r="E53" i="51"/>
  <c r="F185" i="51"/>
  <c r="F157" i="51"/>
  <c r="F285" i="51"/>
  <c r="F271" i="51"/>
  <c r="E13" i="51"/>
  <c r="F171" i="51"/>
  <c r="F257" i="51"/>
  <c r="F285" i="50"/>
  <c r="F157" i="50"/>
  <c r="E53" i="50"/>
  <c r="E13" i="50"/>
  <c r="F271" i="50"/>
  <c r="F257" i="50"/>
  <c r="F128" i="50"/>
  <c r="F242" i="50"/>
  <c r="F143" i="50"/>
  <c r="F185" i="50"/>
  <c r="F171" i="50"/>
  <c r="E53" i="49"/>
  <c r="F285" i="49"/>
  <c r="F157" i="49"/>
  <c r="F143" i="49"/>
  <c r="F271" i="49"/>
  <c r="F242" i="49"/>
  <c r="F128" i="49"/>
  <c r="E13" i="49"/>
  <c r="F257" i="49"/>
  <c r="F185" i="49"/>
  <c r="F171" i="49"/>
  <c r="F242" i="48"/>
  <c r="F128" i="48"/>
  <c r="F157" i="48"/>
  <c r="E13" i="48"/>
  <c r="F257" i="48"/>
  <c r="F143" i="48"/>
  <c r="F171" i="48"/>
  <c r="F285" i="48"/>
  <c r="F185" i="48"/>
  <c r="E53" i="48"/>
  <c r="F271" i="48"/>
  <c r="F185" i="40"/>
  <c r="F286" i="40"/>
  <c r="D238" i="40"/>
  <c r="D267" i="40"/>
  <c r="D253" i="40"/>
  <c r="D167" i="40"/>
  <c r="D153" i="40"/>
  <c r="D139" i="40"/>
  <c r="D125" i="40"/>
  <c r="C50" i="40"/>
  <c r="G129" i="53"/>
  <c r="G172" i="53"/>
  <c r="G286" i="53"/>
  <c r="G243" i="53"/>
  <c r="F14" i="53"/>
  <c r="G144" i="53"/>
  <c r="G186" i="53"/>
  <c r="G272" i="53"/>
  <c r="F54" i="53"/>
  <c r="G158" i="53"/>
  <c r="G258" i="53"/>
  <c r="G158" i="52"/>
  <c r="F54" i="52"/>
  <c r="G243" i="52"/>
  <c r="F14" i="52"/>
  <c r="G272" i="52"/>
  <c r="G172" i="52"/>
  <c r="G186" i="52"/>
  <c r="G286" i="52"/>
  <c r="G129" i="52"/>
  <c r="G258" i="52"/>
  <c r="G144" i="52"/>
  <c r="G243" i="51"/>
  <c r="G144" i="51"/>
  <c r="G186" i="51"/>
  <c r="G286" i="51"/>
  <c r="F14" i="51"/>
  <c r="G258" i="51"/>
  <c r="G158" i="51"/>
  <c r="G129" i="51"/>
  <c r="F54" i="51"/>
  <c r="G272" i="51"/>
  <c r="G172" i="51"/>
  <c r="G286" i="50"/>
  <c r="G129" i="50"/>
  <c r="G144" i="50"/>
  <c r="G172" i="50"/>
  <c r="F54" i="50"/>
  <c r="G272" i="50"/>
  <c r="G243" i="50"/>
  <c r="G158" i="50"/>
  <c r="F14" i="50"/>
  <c r="G258" i="50"/>
  <c r="G186" i="50"/>
  <c r="G272" i="49"/>
  <c r="G258" i="49"/>
  <c r="G172" i="49"/>
  <c r="F54" i="49"/>
  <c r="G158" i="49"/>
  <c r="G129" i="49"/>
  <c r="G286" i="49"/>
  <c r="G144" i="49"/>
  <c r="G243" i="49"/>
  <c r="F14" i="49"/>
  <c r="G186" i="49"/>
  <c r="G243" i="48"/>
  <c r="G258" i="48"/>
  <c r="G186" i="48"/>
  <c r="F54" i="48"/>
  <c r="G158" i="48"/>
  <c r="G172" i="48"/>
  <c r="G272" i="48"/>
  <c r="F14" i="48"/>
  <c r="G144" i="48"/>
  <c r="G286" i="48"/>
  <c r="G129" i="48"/>
  <c r="G186" i="40"/>
  <c r="E239" i="40"/>
  <c r="E154" i="40"/>
  <c r="E140" i="40"/>
  <c r="E254" i="40"/>
  <c r="E268" i="40"/>
  <c r="E168" i="40"/>
  <c r="E125" i="40"/>
  <c r="G286" i="40"/>
  <c r="D50" i="40"/>
  <c r="E12" i="53" l="1"/>
  <c r="F142" i="53"/>
  <c r="F270" i="53"/>
  <c r="F184" i="53"/>
  <c r="E52" i="53"/>
  <c r="F156" i="53"/>
  <c r="F256" i="53"/>
  <c r="F241" i="53"/>
  <c r="F284" i="53"/>
  <c r="F170" i="53"/>
  <c r="F127" i="53"/>
  <c r="F256" i="52"/>
  <c r="F127" i="52"/>
  <c r="F284" i="52"/>
  <c r="F184" i="52"/>
  <c r="F142" i="52"/>
  <c r="E12" i="52"/>
  <c r="F241" i="52"/>
  <c r="E52" i="52"/>
  <c r="F156" i="52"/>
  <c r="F170" i="52"/>
  <c r="F270" i="52"/>
  <c r="F156" i="51"/>
  <c r="F170" i="51"/>
  <c r="F270" i="51"/>
  <c r="E52" i="51"/>
  <c r="F127" i="51"/>
  <c r="F256" i="51"/>
  <c r="E12" i="51"/>
  <c r="F284" i="51"/>
  <c r="F184" i="51"/>
  <c r="F142" i="51"/>
  <c r="F241" i="51"/>
  <c r="F241" i="50"/>
  <c r="F184" i="50"/>
  <c r="F256" i="50"/>
  <c r="E12" i="50"/>
  <c r="F156" i="50"/>
  <c r="F142" i="50"/>
  <c r="F127" i="50"/>
  <c r="F284" i="50"/>
  <c r="F170" i="50"/>
  <c r="F270" i="50"/>
  <c r="E52" i="50"/>
  <c r="F241" i="49"/>
  <c r="F142" i="49"/>
  <c r="F284" i="49"/>
  <c r="F184" i="49"/>
  <c r="E12" i="49"/>
  <c r="F170" i="49"/>
  <c r="F256" i="49"/>
  <c r="F270" i="49"/>
  <c r="F127" i="49"/>
  <c r="F156" i="49"/>
  <c r="E52" i="49"/>
  <c r="F284" i="48"/>
  <c r="E52" i="48"/>
  <c r="E12" i="48"/>
  <c r="F127" i="48"/>
  <c r="F142" i="48"/>
  <c r="F184" i="48"/>
  <c r="F256" i="48"/>
  <c r="F241" i="48"/>
  <c r="F270" i="48"/>
  <c r="F170" i="48"/>
  <c r="F156" i="48"/>
  <c r="F184" i="40"/>
  <c r="F285" i="40"/>
  <c r="D252" i="40"/>
  <c r="D237" i="40"/>
  <c r="D266" i="40"/>
  <c r="D166" i="40"/>
  <c r="D152" i="40"/>
  <c r="D138" i="40"/>
  <c r="D124" i="40"/>
  <c r="C49" i="40"/>
  <c r="F13" i="53"/>
  <c r="F53" i="53"/>
  <c r="G285" i="53"/>
  <c r="G242" i="53"/>
  <c r="G171" i="53"/>
  <c r="G143" i="53"/>
  <c r="G185" i="53"/>
  <c r="G157" i="53"/>
  <c r="G271" i="53"/>
  <c r="G257" i="53"/>
  <c r="G128" i="53"/>
  <c r="G257" i="52"/>
  <c r="G143" i="52"/>
  <c r="G271" i="52"/>
  <c r="G285" i="52"/>
  <c r="G242" i="52"/>
  <c r="G157" i="52"/>
  <c r="G128" i="52"/>
  <c r="G185" i="52"/>
  <c r="F13" i="52"/>
  <c r="F53" i="52"/>
  <c r="G171" i="52"/>
  <c r="G271" i="51"/>
  <c r="G128" i="51"/>
  <c r="F13" i="51"/>
  <c r="G157" i="51"/>
  <c r="G185" i="51"/>
  <c r="G242" i="51"/>
  <c r="G171" i="51"/>
  <c r="F53" i="51"/>
  <c r="G257" i="51"/>
  <c r="G143" i="51"/>
  <c r="G285" i="51"/>
  <c r="G242" i="50"/>
  <c r="G171" i="50"/>
  <c r="F53" i="50"/>
  <c r="G257" i="50"/>
  <c r="G157" i="50"/>
  <c r="G128" i="50"/>
  <c r="G185" i="50"/>
  <c r="F13" i="50"/>
  <c r="G143" i="50"/>
  <c r="G271" i="50"/>
  <c r="G285" i="50"/>
  <c r="G242" i="49"/>
  <c r="G257" i="49"/>
  <c r="G128" i="49"/>
  <c r="F53" i="49"/>
  <c r="G285" i="49"/>
  <c r="F13" i="49"/>
  <c r="G143" i="49"/>
  <c r="G185" i="49"/>
  <c r="G171" i="49"/>
  <c r="G271" i="49"/>
  <c r="G157" i="49"/>
  <c r="F13" i="48"/>
  <c r="G257" i="48"/>
  <c r="G271" i="48"/>
  <c r="G157" i="48"/>
  <c r="G143" i="48"/>
  <c r="G242" i="48"/>
  <c r="G285" i="48"/>
  <c r="G128" i="48"/>
  <c r="G185" i="48"/>
  <c r="G171" i="48"/>
  <c r="F53" i="48"/>
  <c r="G185" i="40"/>
  <c r="E139" i="40"/>
  <c r="G285" i="40"/>
  <c r="E153" i="40"/>
  <c r="E167" i="40"/>
  <c r="E267" i="40"/>
  <c r="E238" i="40"/>
  <c r="E253" i="40"/>
  <c r="E124" i="40"/>
  <c r="D49" i="40"/>
  <c r="E51" i="53" l="1"/>
  <c r="F169" i="53"/>
  <c r="F240" i="53"/>
  <c r="F141" i="53"/>
  <c r="F155" i="53"/>
  <c r="F183" i="53"/>
  <c r="F126" i="53"/>
  <c r="F255" i="53"/>
  <c r="F269" i="53"/>
  <c r="F283" i="53"/>
  <c r="E11" i="53"/>
  <c r="F169" i="52"/>
  <c r="E51" i="52"/>
  <c r="E11" i="52"/>
  <c r="F183" i="52"/>
  <c r="F126" i="52"/>
  <c r="F269" i="52"/>
  <c r="F141" i="52"/>
  <c r="F255" i="52"/>
  <c r="F155" i="52"/>
  <c r="F240" i="52"/>
  <c r="F283" i="52"/>
  <c r="F141" i="51"/>
  <c r="F255" i="51"/>
  <c r="E51" i="51"/>
  <c r="F169" i="51"/>
  <c r="F283" i="51"/>
  <c r="E11" i="51"/>
  <c r="F126" i="51"/>
  <c r="F269" i="51"/>
  <c r="F240" i="51"/>
  <c r="F183" i="51"/>
  <c r="F155" i="51"/>
  <c r="F269" i="50"/>
  <c r="F141" i="50"/>
  <c r="E11" i="50"/>
  <c r="F183" i="50"/>
  <c r="F283" i="50"/>
  <c r="E51" i="50"/>
  <c r="F169" i="50"/>
  <c r="F240" i="50"/>
  <c r="F126" i="50"/>
  <c r="F155" i="50"/>
  <c r="F255" i="50"/>
  <c r="F269" i="49"/>
  <c r="F169" i="49"/>
  <c r="F183" i="49"/>
  <c r="F141" i="49"/>
  <c r="F155" i="49"/>
  <c r="F126" i="49"/>
  <c r="F255" i="49"/>
  <c r="F240" i="49"/>
  <c r="E51" i="49"/>
  <c r="E11" i="49"/>
  <c r="F283" i="49"/>
  <c r="F126" i="48"/>
  <c r="F183" i="48"/>
  <c r="F169" i="48"/>
  <c r="F269" i="48"/>
  <c r="E11" i="48"/>
  <c r="F240" i="48"/>
  <c r="E51" i="48"/>
  <c r="F155" i="48"/>
  <c r="F255" i="48"/>
  <c r="F141" i="48"/>
  <c r="F283" i="48"/>
  <c r="F183" i="40"/>
  <c r="F284" i="40"/>
  <c r="F248" i="40"/>
  <c r="F263" i="40"/>
  <c r="F277" i="40"/>
  <c r="F177" i="40"/>
  <c r="F163" i="40"/>
  <c r="F149" i="40"/>
  <c r="D123" i="40"/>
  <c r="C48" i="40"/>
  <c r="F52" i="53"/>
  <c r="F12" i="53"/>
  <c r="G270" i="53"/>
  <c r="G184" i="53"/>
  <c r="G170" i="53"/>
  <c r="G142" i="53"/>
  <c r="G256" i="53"/>
  <c r="G284" i="53"/>
  <c r="G241" i="53"/>
  <c r="G156" i="53"/>
  <c r="G127" i="53"/>
  <c r="G170" i="52"/>
  <c r="G142" i="52"/>
  <c r="F12" i="52"/>
  <c r="G127" i="52"/>
  <c r="G156" i="52"/>
  <c r="G284" i="52"/>
  <c r="G184" i="52"/>
  <c r="G270" i="52"/>
  <c r="F52" i="52"/>
  <c r="G256" i="52"/>
  <c r="G241" i="52"/>
  <c r="G142" i="51"/>
  <c r="F52" i="51"/>
  <c r="G284" i="51"/>
  <c r="G127" i="51"/>
  <c r="G241" i="51"/>
  <c r="G156" i="51"/>
  <c r="G256" i="51"/>
  <c r="G170" i="51"/>
  <c r="F12" i="51"/>
  <c r="G270" i="51"/>
  <c r="G184" i="51"/>
  <c r="F12" i="50"/>
  <c r="G127" i="50"/>
  <c r="G256" i="50"/>
  <c r="G270" i="50"/>
  <c r="G284" i="50"/>
  <c r="G170" i="50"/>
  <c r="G184" i="50"/>
  <c r="F52" i="50"/>
  <c r="G156" i="50"/>
  <c r="G142" i="50"/>
  <c r="G241" i="50"/>
  <c r="G184" i="49"/>
  <c r="G156" i="49"/>
  <c r="F52" i="49"/>
  <c r="G284" i="49"/>
  <c r="G270" i="49"/>
  <c r="G256" i="49"/>
  <c r="G127" i="49"/>
  <c r="F12" i="49"/>
  <c r="G170" i="49"/>
  <c r="G142" i="49"/>
  <c r="G241" i="49"/>
  <c r="G127" i="48"/>
  <c r="F12" i="48"/>
  <c r="F52" i="48"/>
  <c r="G170" i="48"/>
  <c r="G256" i="48"/>
  <c r="G284" i="48"/>
  <c r="G184" i="48"/>
  <c r="G270" i="48"/>
  <c r="G156" i="48"/>
  <c r="G241" i="48"/>
  <c r="G142" i="48"/>
  <c r="G184" i="40"/>
  <c r="E252" i="40"/>
  <c r="E138" i="40"/>
  <c r="E237" i="40"/>
  <c r="E166" i="40"/>
  <c r="E123" i="40"/>
  <c r="E266" i="40"/>
  <c r="E152" i="40"/>
  <c r="G284" i="40"/>
  <c r="D48" i="40"/>
  <c r="F282" i="53" l="1"/>
  <c r="F268" i="53"/>
  <c r="F182" i="53"/>
  <c r="F168" i="53"/>
  <c r="F254" i="53"/>
  <c r="F140" i="53"/>
  <c r="E10" i="53"/>
  <c r="F125" i="53"/>
  <c r="F154" i="53"/>
  <c r="F239" i="53"/>
  <c r="E50" i="53"/>
  <c r="F268" i="52"/>
  <c r="F182" i="52"/>
  <c r="F239" i="52"/>
  <c r="F254" i="52"/>
  <c r="E50" i="52"/>
  <c r="F140" i="52"/>
  <c r="F168" i="52"/>
  <c r="F282" i="52"/>
  <c r="F154" i="52"/>
  <c r="F125" i="52"/>
  <c r="E10" i="52"/>
  <c r="E10" i="51"/>
  <c r="F168" i="51"/>
  <c r="F254" i="51"/>
  <c r="F182" i="51"/>
  <c r="F268" i="51"/>
  <c r="F239" i="51"/>
  <c r="F125" i="51"/>
  <c r="F282" i="51"/>
  <c r="E50" i="51"/>
  <c r="F140" i="51"/>
  <c r="F154" i="51"/>
  <c r="F154" i="50"/>
  <c r="E50" i="50"/>
  <c r="F182" i="50"/>
  <c r="F239" i="50"/>
  <c r="F140" i="50"/>
  <c r="F254" i="50"/>
  <c r="F125" i="50"/>
  <c r="E10" i="50"/>
  <c r="F168" i="50"/>
  <c r="F282" i="50"/>
  <c r="F268" i="50"/>
  <c r="E10" i="49"/>
  <c r="F125" i="49"/>
  <c r="F239" i="49"/>
  <c r="F140" i="49"/>
  <c r="F168" i="49"/>
  <c r="E50" i="49"/>
  <c r="F154" i="49"/>
  <c r="F182" i="49"/>
  <c r="F282" i="49"/>
  <c r="F254" i="49"/>
  <c r="F268" i="49"/>
  <c r="F140" i="48"/>
  <c r="F239" i="48"/>
  <c r="F182" i="48"/>
  <c r="F154" i="48"/>
  <c r="E50" i="48"/>
  <c r="E10" i="48"/>
  <c r="F125" i="48"/>
  <c r="F268" i="48"/>
  <c r="F282" i="48"/>
  <c r="F254" i="48"/>
  <c r="F168" i="48"/>
  <c r="F182" i="40"/>
  <c r="F283" i="40"/>
  <c r="E278" i="40"/>
  <c r="H321" i="40" s="1"/>
  <c r="E249" i="40"/>
  <c r="F321" i="40" s="1"/>
  <c r="E264" i="40"/>
  <c r="G321" i="40" s="1"/>
  <c r="F276" i="40"/>
  <c r="F247" i="40"/>
  <c r="F262" i="40"/>
  <c r="E178" i="40"/>
  <c r="I221" i="40" s="1"/>
  <c r="F176" i="40"/>
  <c r="E164" i="40"/>
  <c r="H221" i="40" s="1"/>
  <c r="F162" i="40"/>
  <c r="E150" i="40"/>
  <c r="G221" i="40" s="1"/>
  <c r="F148" i="40"/>
  <c r="F134" i="40"/>
  <c r="E59" i="40"/>
  <c r="G283" i="53"/>
  <c r="G183" i="53"/>
  <c r="G155" i="53"/>
  <c r="G255" i="53"/>
  <c r="G126" i="53"/>
  <c r="G269" i="53"/>
  <c r="G169" i="53"/>
  <c r="G141" i="53"/>
  <c r="G240" i="53"/>
  <c r="F11" i="53"/>
  <c r="F51" i="53"/>
  <c r="G269" i="52"/>
  <c r="G240" i="52"/>
  <c r="G155" i="52"/>
  <c r="F51" i="52"/>
  <c r="G169" i="52"/>
  <c r="F11" i="52"/>
  <c r="G183" i="52"/>
  <c r="G283" i="52"/>
  <c r="G255" i="52"/>
  <c r="G141" i="52"/>
  <c r="G126" i="52"/>
  <c r="G183" i="51"/>
  <c r="G240" i="51"/>
  <c r="G283" i="51"/>
  <c r="G255" i="51"/>
  <c r="G126" i="51"/>
  <c r="G169" i="51"/>
  <c r="G141" i="51"/>
  <c r="G155" i="51"/>
  <c r="F11" i="51"/>
  <c r="G269" i="51"/>
  <c r="F51" i="51"/>
  <c r="G155" i="50"/>
  <c r="G183" i="50"/>
  <c r="G141" i="50"/>
  <c r="G126" i="50"/>
  <c r="G169" i="50"/>
  <c r="G269" i="50"/>
  <c r="G240" i="50"/>
  <c r="G255" i="50"/>
  <c r="G283" i="50"/>
  <c r="F51" i="50"/>
  <c r="F11" i="50"/>
  <c r="F11" i="49"/>
  <c r="G155" i="49"/>
  <c r="G283" i="49"/>
  <c r="G240" i="49"/>
  <c r="G169" i="49"/>
  <c r="G269" i="49"/>
  <c r="G126" i="49"/>
  <c r="F51" i="49"/>
  <c r="G141" i="49"/>
  <c r="G183" i="49"/>
  <c r="G255" i="49"/>
  <c r="G183" i="48"/>
  <c r="F51" i="48"/>
  <c r="G126" i="48"/>
  <c r="G155" i="48"/>
  <c r="G269" i="48"/>
  <c r="G141" i="48"/>
  <c r="G283" i="48"/>
  <c r="G169" i="48"/>
  <c r="G240" i="48"/>
  <c r="F11" i="48"/>
  <c r="G255" i="48"/>
  <c r="G183" i="40"/>
  <c r="G149" i="40"/>
  <c r="G283" i="40"/>
  <c r="G263" i="40"/>
  <c r="G248" i="40"/>
  <c r="G177" i="40"/>
  <c r="G277" i="40"/>
  <c r="G163" i="40"/>
  <c r="G134" i="40"/>
  <c r="F59" i="40"/>
  <c r="F124" i="53" l="1"/>
  <c r="F139" i="53"/>
  <c r="F167" i="53"/>
  <c r="F267" i="53"/>
  <c r="F238" i="53"/>
  <c r="E49" i="53"/>
  <c r="F153" i="53"/>
  <c r="E9" i="53"/>
  <c r="F181" i="53"/>
  <c r="F281" i="53"/>
  <c r="F253" i="53"/>
  <c r="F281" i="52"/>
  <c r="F181" i="52"/>
  <c r="F124" i="52"/>
  <c r="F139" i="52"/>
  <c r="F253" i="52"/>
  <c r="F153" i="52"/>
  <c r="F238" i="52"/>
  <c r="F267" i="52"/>
  <c r="E9" i="52"/>
  <c r="F167" i="52"/>
  <c r="E49" i="52"/>
  <c r="F124" i="51"/>
  <c r="E9" i="51"/>
  <c r="F281" i="51"/>
  <c r="F238" i="51"/>
  <c r="F181" i="51"/>
  <c r="F153" i="51"/>
  <c r="E49" i="51"/>
  <c r="F267" i="51"/>
  <c r="F253" i="51"/>
  <c r="F139" i="51"/>
  <c r="F167" i="51"/>
  <c r="F281" i="50"/>
  <c r="F253" i="50"/>
  <c r="F238" i="50"/>
  <c r="E9" i="50"/>
  <c r="E49" i="50"/>
  <c r="F181" i="50"/>
  <c r="F153" i="50"/>
  <c r="F267" i="50"/>
  <c r="F167" i="50"/>
  <c r="F124" i="50"/>
  <c r="F139" i="50"/>
  <c r="E49" i="49"/>
  <c r="F124" i="49"/>
  <c r="F253" i="49"/>
  <c r="F181" i="49"/>
  <c r="F139" i="49"/>
  <c r="F281" i="49"/>
  <c r="F153" i="49"/>
  <c r="E9" i="49"/>
  <c r="F267" i="49"/>
  <c r="F167" i="49"/>
  <c r="F238" i="49"/>
  <c r="F124" i="48"/>
  <c r="F181" i="48"/>
  <c r="F253" i="48"/>
  <c r="F267" i="48"/>
  <c r="E9" i="48"/>
  <c r="F153" i="48"/>
  <c r="F238" i="48"/>
  <c r="E49" i="48"/>
  <c r="F167" i="48"/>
  <c r="F281" i="48"/>
  <c r="F139" i="48"/>
  <c r="F181" i="40"/>
  <c r="F282" i="40"/>
  <c r="F261" i="40"/>
  <c r="F246" i="40"/>
  <c r="F275" i="40"/>
  <c r="F175" i="40"/>
  <c r="F161" i="40"/>
  <c r="F147" i="40"/>
  <c r="E135" i="40"/>
  <c r="F221" i="40" s="1"/>
  <c r="K221" i="40" s="1"/>
  <c r="F133" i="40"/>
  <c r="D60" i="40"/>
  <c r="D78" i="40" s="1"/>
  <c r="E58" i="40"/>
  <c r="G168" i="53"/>
  <c r="G254" i="53"/>
  <c r="G125" i="53"/>
  <c r="G239" i="53"/>
  <c r="G154" i="53"/>
  <c r="G182" i="53"/>
  <c r="G140" i="53"/>
  <c r="G282" i="53"/>
  <c r="G268" i="53"/>
  <c r="F50" i="53"/>
  <c r="F10" i="53"/>
  <c r="G282" i="52"/>
  <c r="G125" i="52"/>
  <c r="G254" i="52"/>
  <c r="G239" i="52"/>
  <c r="F10" i="52"/>
  <c r="F50" i="52"/>
  <c r="G182" i="52"/>
  <c r="G154" i="52"/>
  <c r="G140" i="52"/>
  <c r="G268" i="52"/>
  <c r="G168" i="52"/>
  <c r="G154" i="51"/>
  <c r="G182" i="51"/>
  <c r="G254" i="51"/>
  <c r="G282" i="51"/>
  <c r="F50" i="51"/>
  <c r="F10" i="51"/>
  <c r="G239" i="51"/>
  <c r="G268" i="51"/>
  <c r="G140" i="51"/>
  <c r="G125" i="51"/>
  <c r="G168" i="51"/>
  <c r="G282" i="50"/>
  <c r="G239" i="50"/>
  <c r="G168" i="50"/>
  <c r="G140" i="50"/>
  <c r="F50" i="50"/>
  <c r="G154" i="50"/>
  <c r="G268" i="50"/>
  <c r="G254" i="50"/>
  <c r="F10" i="50"/>
  <c r="G182" i="50"/>
  <c r="G125" i="50"/>
  <c r="G254" i="49"/>
  <c r="G140" i="49"/>
  <c r="G239" i="49"/>
  <c r="F50" i="49"/>
  <c r="G154" i="49"/>
  <c r="G268" i="49"/>
  <c r="G282" i="49"/>
  <c r="G168" i="49"/>
  <c r="G125" i="49"/>
  <c r="G182" i="49"/>
  <c r="F10" i="49"/>
  <c r="G254" i="48"/>
  <c r="G239" i="48"/>
  <c r="G125" i="48"/>
  <c r="F10" i="48"/>
  <c r="G168" i="48"/>
  <c r="G140" i="48"/>
  <c r="G182" i="48"/>
  <c r="G282" i="48"/>
  <c r="G268" i="48"/>
  <c r="G154" i="48"/>
  <c r="F50" i="48"/>
  <c r="G182" i="40"/>
  <c r="G133" i="40"/>
  <c r="G148" i="40"/>
  <c r="G262" i="40"/>
  <c r="G282" i="40"/>
  <c r="G162" i="40"/>
  <c r="G176" i="40"/>
  <c r="G247" i="40"/>
  <c r="G276" i="40"/>
  <c r="F58" i="40"/>
  <c r="F280" i="53" l="1"/>
  <c r="F138" i="53"/>
  <c r="E8" i="53"/>
  <c r="E48" i="53"/>
  <c r="F266" i="53"/>
  <c r="F252" i="53"/>
  <c r="F166" i="53"/>
  <c r="F180" i="53"/>
  <c r="F152" i="53"/>
  <c r="F237" i="53"/>
  <c r="F123" i="53"/>
  <c r="F152" i="52"/>
  <c r="F180" i="52"/>
  <c r="F166" i="52"/>
  <c r="F266" i="52"/>
  <c r="F138" i="52"/>
  <c r="E8" i="52"/>
  <c r="F237" i="52"/>
  <c r="F252" i="52"/>
  <c r="F123" i="52"/>
  <c r="F280" i="52"/>
  <c r="E48" i="52"/>
  <c r="F180" i="51"/>
  <c r="E48" i="51"/>
  <c r="F123" i="51"/>
  <c r="F152" i="51"/>
  <c r="F252" i="51"/>
  <c r="F166" i="51"/>
  <c r="F280" i="51"/>
  <c r="F138" i="51"/>
  <c r="F266" i="51"/>
  <c r="F237" i="51"/>
  <c r="E8" i="51"/>
  <c r="F266" i="50"/>
  <c r="F123" i="50"/>
  <c r="F180" i="50"/>
  <c r="E8" i="50"/>
  <c r="F252" i="50"/>
  <c r="F166" i="50"/>
  <c r="F237" i="50"/>
  <c r="F280" i="50"/>
  <c r="F138" i="50"/>
  <c r="F152" i="50"/>
  <c r="E48" i="50"/>
  <c r="F166" i="49"/>
  <c r="F280" i="49"/>
  <c r="E8" i="49"/>
  <c r="F180" i="49"/>
  <c r="F123" i="49"/>
  <c r="F237" i="49"/>
  <c r="F138" i="49"/>
  <c r="F252" i="49"/>
  <c r="F266" i="49"/>
  <c r="F152" i="49"/>
  <c r="E48" i="49"/>
  <c r="F152" i="48"/>
  <c r="F237" i="48"/>
  <c r="F252" i="48"/>
  <c r="F280" i="48"/>
  <c r="F180" i="48"/>
  <c r="E48" i="48"/>
  <c r="F266" i="48"/>
  <c r="F138" i="48"/>
  <c r="F166" i="48"/>
  <c r="E8" i="48"/>
  <c r="F123" i="48"/>
  <c r="F180" i="40"/>
  <c r="F281" i="40"/>
  <c r="F328" i="40"/>
  <c r="D328" i="40"/>
  <c r="E328" i="40"/>
  <c r="F274" i="40"/>
  <c r="F245" i="40"/>
  <c r="F260" i="40"/>
  <c r="G328" i="40"/>
  <c r="F174" i="40"/>
  <c r="F160" i="40"/>
  <c r="F146" i="40"/>
  <c r="F132" i="40"/>
  <c r="E57" i="40"/>
  <c r="G267" i="53"/>
  <c r="G281" i="53"/>
  <c r="F9" i="53"/>
  <c r="G153" i="53"/>
  <c r="G124" i="53"/>
  <c r="G238" i="53"/>
  <c r="G139" i="53"/>
  <c r="G253" i="53"/>
  <c r="F49" i="53"/>
  <c r="G181" i="53"/>
  <c r="G167" i="53"/>
  <c r="G167" i="52"/>
  <c r="G139" i="52"/>
  <c r="G124" i="52"/>
  <c r="F49" i="52"/>
  <c r="G153" i="52"/>
  <c r="G238" i="52"/>
  <c r="G267" i="52"/>
  <c r="F9" i="52"/>
  <c r="G253" i="52"/>
  <c r="G181" i="52"/>
  <c r="G281" i="52"/>
  <c r="G124" i="51"/>
  <c r="G253" i="51"/>
  <c r="G267" i="51"/>
  <c r="F9" i="51"/>
  <c r="G153" i="51"/>
  <c r="G181" i="51"/>
  <c r="G281" i="51"/>
  <c r="G238" i="51"/>
  <c r="F49" i="51"/>
  <c r="G167" i="51"/>
  <c r="G139" i="51"/>
  <c r="G267" i="50"/>
  <c r="G238" i="50"/>
  <c r="G139" i="50"/>
  <c r="F49" i="50"/>
  <c r="G181" i="50"/>
  <c r="G253" i="50"/>
  <c r="G124" i="50"/>
  <c r="F9" i="50"/>
  <c r="G167" i="50"/>
  <c r="G281" i="50"/>
  <c r="G153" i="50"/>
  <c r="G167" i="49"/>
  <c r="G139" i="49"/>
  <c r="G267" i="49"/>
  <c r="F9" i="49"/>
  <c r="G124" i="49"/>
  <c r="F49" i="49"/>
  <c r="G181" i="49"/>
  <c r="G238" i="49"/>
  <c r="G253" i="49"/>
  <c r="G281" i="49"/>
  <c r="G153" i="49"/>
  <c r="G153" i="48"/>
  <c r="G253" i="48"/>
  <c r="G181" i="48"/>
  <c r="G267" i="48"/>
  <c r="G167" i="48"/>
  <c r="G124" i="48"/>
  <c r="F9" i="48"/>
  <c r="G281" i="48"/>
  <c r="G238" i="48"/>
  <c r="F49" i="48"/>
  <c r="G139" i="48"/>
  <c r="G181" i="40"/>
  <c r="G147" i="40"/>
  <c r="G281" i="40"/>
  <c r="G175" i="40"/>
  <c r="G275" i="40"/>
  <c r="G261" i="40"/>
  <c r="G161" i="40"/>
  <c r="G246" i="40"/>
  <c r="G132" i="40"/>
  <c r="F57" i="40"/>
  <c r="H134" i="53" l="1"/>
  <c r="H248" i="53"/>
  <c r="H263" i="53"/>
  <c r="H149" i="53"/>
  <c r="H191" i="53"/>
  <c r="G59" i="53"/>
  <c r="H177" i="53"/>
  <c r="H277" i="53"/>
  <c r="H163" i="53"/>
  <c r="G19" i="53"/>
  <c r="H291" i="53"/>
  <c r="H263" i="52"/>
  <c r="G19" i="52"/>
  <c r="H277" i="52"/>
  <c r="H291" i="52"/>
  <c r="H191" i="52"/>
  <c r="G59" i="52"/>
  <c r="H134" i="52"/>
  <c r="H149" i="52"/>
  <c r="H177" i="52"/>
  <c r="H248" i="52"/>
  <c r="H163" i="52"/>
  <c r="G59" i="51"/>
  <c r="H248" i="51"/>
  <c r="H163" i="51"/>
  <c r="H177" i="51"/>
  <c r="G19" i="51"/>
  <c r="H277" i="51"/>
  <c r="H263" i="51"/>
  <c r="H134" i="51"/>
  <c r="H149" i="51"/>
  <c r="H291" i="51"/>
  <c r="H191" i="51"/>
  <c r="H177" i="50"/>
  <c r="G19" i="50"/>
  <c r="H134" i="50"/>
  <c r="H163" i="50"/>
  <c r="H291" i="50"/>
  <c r="G59" i="50"/>
  <c r="H149" i="50"/>
  <c r="H248" i="50"/>
  <c r="H277" i="50"/>
  <c r="H263" i="50"/>
  <c r="H191" i="50"/>
  <c r="H263" i="49"/>
  <c r="H248" i="49"/>
  <c r="H191" i="49"/>
  <c r="H163" i="49"/>
  <c r="H291" i="49"/>
  <c r="H277" i="49"/>
  <c r="H149" i="49"/>
  <c r="H177" i="49"/>
  <c r="G59" i="49"/>
  <c r="H134" i="49"/>
  <c r="G19" i="49"/>
  <c r="G19" i="48"/>
  <c r="H248" i="48"/>
  <c r="H149" i="48"/>
  <c r="H134" i="48"/>
  <c r="H177" i="48"/>
  <c r="H277" i="48"/>
  <c r="H191" i="48"/>
  <c r="H263" i="48"/>
  <c r="H163" i="48"/>
  <c r="G59" i="48"/>
  <c r="H291" i="48"/>
  <c r="H191" i="40"/>
  <c r="F280" i="40"/>
  <c r="F244" i="40"/>
  <c r="F273" i="40"/>
  <c r="F259" i="40"/>
  <c r="F173" i="40"/>
  <c r="F159" i="40"/>
  <c r="F145" i="40"/>
  <c r="F131" i="40"/>
  <c r="E56" i="40"/>
  <c r="G123" i="53"/>
  <c r="G252" i="53"/>
  <c r="G180" i="53"/>
  <c r="G166" i="53"/>
  <c r="G152" i="53"/>
  <c r="G237" i="53"/>
  <c r="G138" i="53"/>
  <c r="F48" i="53"/>
  <c r="G266" i="53"/>
  <c r="F8" i="53"/>
  <c r="G280" i="53"/>
  <c r="G152" i="52"/>
  <c r="G252" i="52"/>
  <c r="G266" i="52"/>
  <c r="G180" i="52"/>
  <c r="G123" i="52"/>
  <c r="G166" i="52"/>
  <c r="G280" i="52"/>
  <c r="F8" i="52"/>
  <c r="F48" i="52"/>
  <c r="G138" i="52"/>
  <c r="G237" i="52"/>
  <c r="G152" i="51"/>
  <c r="F48" i="51"/>
  <c r="F8" i="51"/>
  <c r="G252" i="51"/>
  <c r="G138" i="51"/>
  <c r="G180" i="51"/>
  <c r="G237" i="51"/>
  <c r="G123" i="51"/>
  <c r="G280" i="51"/>
  <c r="G166" i="51"/>
  <c r="G266" i="51"/>
  <c r="G280" i="50"/>
  <c r="G166" i="50"/>
  <c r="G123" i="50"/>
  <c r="G138" i="50"/>
  <c r="G266" i="50"/>
  <c r="G180" i="50"/>
  <c r="F8" i="50"/>
  <c r="G152" i="50"/>
  <c r="F48" i="50"/>
  <c r="G237" i="50"/>
  <c r="G252" i="50"/>
  <c r="G280" i="49"/>
  <c r="G252" i="49"/>
  <c r="G180" i="49"/>
  <c r="G138" i="49"/>
  <c r="F48" i="49"/>
  <c r="F8" i="49"/>
  <c r="G237" i="49"/>
  <c r="G152" i="49"/>
  <c r="G266" i="49"/>
  <c r="G166" i="49"/>
  <c r="G123" i="49"/>
  <c r="G180" i="48"/>
  <c r="G280" i="48"/>
  <c r="F48" i="48"/>
  <c r="F8" i="48"/>
  <c r="G138" i="48"/>
  <c r="G166" i="48"/>
  <c r="G152" i="48"/>
  <c r="G237" i="48"/>
  <c r="G123" i="48"/>
  <c r="G252" i="48"/>
  <c r="G266" i="48"/>
  <c r="G180" i="40"/>
  <c r="G174" i="40"/>
  <c r="G280" i="40"/>
  <c r="G245" i="40"/>
  <c r="G260" i="40"/>
  <c r="G146" i="40"/>
  <c r="G160" i="40"/>
  <c r="G274" i="40"/>
  <c r="G131" i="40"/>
  <c r="F56" i="40"/>
  <c r="G292" i="53" l="1"/>
  <c r="I320" i="53" s="1"/>
  <c r="G327" i="53" s="1"/>
  <c r="F20" i="53"/>
  <c r="D36" i="53" s="1"/>
  <c r="G278" i="53"/>
  <c r="H320" i="53" s="1"/>
  <c r="F327" i="53" s="1"/>
  <c r="F60" i="53"/>
  <c r="D77" i="53" s="1"/>
  <c r="G150" i="53"/>
  <c r="G220" i="53" s="1"/>
  <c r="G249" i="53"/>
  <c r="F320" i="53" s="1"/>
  <c r="G164" i="53"/>
  <c r="H220" i="53" s="1"/>
  <c r="G178" i="53"/>
  <c r="I220" i="53" s="1"/>
  <c r="G192" i="53"/>
  <c r="J220" i="53" s="1"/>
  <c r="G264" i="53"/>
  <c r="G320" i="53" s="1"/>
  <c r="G135" i="53"/>
  <c r="F220" i="53" s="1"/>
  <c r="H162" i="53"/>
  <c r="H176" i="53"/>
  <c r="H190" i="53"/>
  <c r="H262" i="53"/>
  <c r="H133" i="53"/>
  <c r="G18" i="53"/>
  <c r="C35" i="53"/>
  <c r="H276" i="53"/>
  <c r="G58" i="53"/>
  <c r="H148" i="53"/>
  <c r="H247" i="53"/>
  <c r="H290" i="53"/>
  <c r="G249" i="52"/>
  <c r="F320" i="52" s="1"/>
  <c r="G150" i="52"/>
  <c r="G220" i="52" s="1"/>
  <c r="F60" i="52"/>
  <c r="D77" i="52" s="1"/>
  <c r="F20" i="52"/>
  <c r="D36" i="52" s="1"/>
  <c r="G292" i="52"/>
  <c r="I320" i="52" s="1"/>
  <c r="G178" i="52"/>
  <c r="I220" i="52" s="1"/>
  <c r="G135" i="52"/>
  <c r="F220" i="52" s="1"/>
  <c r="G192" i="52"/>
  <c r="J220" i="52" s="1"/>
  <c r="G278" i="52"/>
  <c r="H320" i="52" s="1"/>
  <c r="G264" i="52"/>
  <c r="G320" i="52" s="1"/>
  <c r="G164" i="52"/>
  <c r="H220" i="52" s="1"/>
  <c r="H290" i="52"/>
  <c r="H247" i="52"/>
  <c r="H148" i="52"/>
  <c r="G58" i="52"/>
  <c r="C35" i="52"/>
  <c r="G18" i="52"/>
  <c r="H162" i="52"/>
  <c r="H176" i="52"/>
  <c r="H133" i="52"/>
  <c r="H190" i="52"/>
  <c r="H276" i="52"/>
  <c r="H262" i="52"/>
  <c r="G278" i="51"/>
  <c r="H320" i="51" s="1"/>
  <c r="G178" i="51"/>
  <c r="I220" i="51" s="1"/>
  <c r="G292" i="51"/>
  <c r="I320" i="51" s="1"/>
  <c r="G135" i="51"/>
  <c r="F220" i="51" s="1"/>
  <c r="G249" i="51"/>
  <c r="F320" i="51" s="1"/>
  <c r="G192" i="51"/>
  <c r="J220" i="51" s="1"/>
  <c r="G150" i="51"/>
  <c r="G220" i="51" s="1"/>
  <c r="G264" i="51"/>
  <c r="G320" i="51" s="1"/>
  <c r="F20" i="51"/>
  <c r="D36" i="51" s="1"/>
  <c r="F60" i="51"/>
  <c r="D77" i="51" s="1"/>
  <c r="G164" i="51"/>
  <c r="H220" i="51" s="1"/>
  <c r="H290" i="51"/>
  <c r="H133" i="51"/>
  <c r="H247" i="51"/>
  <c r="H276" i="51"/>
  <c r="H176" i="51"/>
  <c r="H162" i="51"/>
  <c r="H190" i="51"/>
  <c r="H148" i="51"/>
  <c r="H262" i="51"/>
  <c r="C35" i="51"/>
  <c r="G18" i="51"/>
  <c r="G58" i="51"/>
  <c r="G264" i="50"/>
  <c r="G320" i="50" s="1"/>
  <c r="G249" i="50"/>
  <c r="F320" i="50" s="1"/>
  <c r="F60" i="50"/>
  <c r="D77" i="50" s="1"/>
  <c r="G164" i="50"/>
  <c r="H220" i="50" s="1"/>
  <c r="F20" i="50"/>
  <c r="D36" i="50" s="1"/>
  <c r="G192" i="50"/>
  <c r="J220" i="50" s="1"/>
  <c r="G278" i="50"/>
  <c r="H320" i="50" s="1"/>
  <c r="G150" i="50"/>
  <c r="G220" i="50" s="1"/>
  <c r="G135" i="50"/>
  <c r="F220" i="50" s="1"/>
  <c r="G178" i="50"/>
  <c r="I220" i="50" s="1"/>
  <c r="G292" i="50"/>
  <c r="I320" i="50" s="1"/>
  <c r="H190" i="50"/>
  <c r="H247" i="50"/>
  <c r="G58" i="50"/>
  <c r="H162" i="50"/>
  <c r="C35" i="50"/>
  <c r="G18" i="50"/>
  <c r="H290" i="50"/>
  <c r="H262" i="50"/>
  <c r="H276" i="50"/>
  <c r="H148" i="50"/>
  <c r="H133" i="50"/>
  <c r="H176" i="50"/>
  <c r="G135" i="49"/>
  <c r="F220" i="49" s="1"/>
  <c r="G178" i="49"/>
  <c r="I220" i="49" s="1"/>
  <c r="G278" i="49"/>
  <c r="H320" i="49" s="1"/>
  <c r="G164" i="49"/>
  <c r="H220" i="49" s="1"/>
  <c r="G249" i="49"/>
  <c r="F320" i="49" s="1"/>
  <c r="F20" i="49"/>
  <c r="D36" i="49" s="1"/>
  <c r="F60" i="49"/>
  <c r="D77" i="49" s="1"/>
  <c r="G150" i="49"/>
  <c r="G220" i="49" s="1"/>
  <c r="G192" i="49"/>
  <c r="J220" i="49" s="1"/>
  <c r="G264" i="49"/>
  <c r="G320" i="49" s="1"/>
  <c r="G292" i="49"/>
  <c r="I320" i="49" s="1"/>
  <c r="G327" i="49" s="1"/>
  <c r="G18" i="49"/>
  <c r="C35" i="49"/>
  <c r="H176" i="49"/>
  <c r="H276" i="49"/>
  <c r="H162" i="49"/>
  <c r="H247" i="49"/>
  <c r="H133" i="49"/>
  <c r="H290" i="49"/>
  <c r="G58" i="49"/>
  <c r="H148" i="49"/>
  <c r="H190" i="49"/>
  <c r="H262" i="49"/>
  <c r="G278" i="48"/>
  <c r="H320" i="48" s="1"/>
  <c r="G264" i="48"/>
  <c r="G320" i="48" s="1"/>
  <c r="G135" i="48"/>
  <c r="F220" i="48" s="1"/>
  <c r="G249" i="48"/>
  <c r="F320" i="48" s="1"/>
  <c r="G164" i="48"/>
  <c r="H220" i="48" s="1"/>
  <c r="G178" i="48"/>
  <c r="I220" i="48" s="1"/>
  <c r="G150" i="48"/>
  <c r="G220" i="48" s="1"/>
  <c r="F20" i="48"/>
  <c r="D36" i="48" s="1"/>
  <c r="F60" i="48"/>
  <c r="D77" i="48" s="1"/>
  <c r="G292" i="48"/>
  <c r="I320" i="48" s="1"/>
  <c r="G192" i="48"/>
  <c r="J220" i="48" s="1"/>
  <c r="G58" i="48"/>
  <c r="H262" i="48"/>
  <c r="H276" i="48"/>
  <c r="H133" i="48"/>
  <c r="H247" i="48"/>
  <c r="H290" i="48"/>
  <c r="H190" i="48"/>
  <c r="H162" i="48"/>
  <c r="H176" i="48"/>
  <c r="H148" i="48"/>
  <c r="C35" i="48"/>
  <c r="G18" i="48"/>
  <c r="G192" i="40"/>
  <c r="J220" i="40" s="1"/>
  <c r="H190" i="40"/>
  <c r="G292" i="40"/>
  <c r="H291" i="40"/>
  <c r="F258" i="40"/>
  <c r="F272" i="40"/>
  <c r="F243" i="40"/>
  <c r="F172" i="40"/>
  <c r="F158" i="40"/>
  <c r="F144" i="40"/>
  <c r="F130" i="40"/>
  <c r="E55" i="40"/>
  <c r="B32" i="40"/>
  <c r="B8" i="40"/>
  <c r="B9" i="40"/>
  <c r="B10" i="40"/>
  <c r="B11" i="40"/>
  <c r="B12" i="40"/>
  <c r="B13" i="40"/>
  <c r="B14" i="40"/>
  <c r="B15" i="40"/>
  <c r="B16" i="40"/>
  <c r="B17" i="40"/>
  <c r="B18" i="40"/>
  <c r="I191" i="53"/>
  <c r="I177" i="53"/>
  <c r="I263" i="53"/>
  <c r="I291" i="53"/>
  <c r="H19" i="53"/>
  <c r="H59" i="53"/>
  <c r="I248" i="53"/>
  <c r="I163" i="53"/>
  <c r="I134" i="53"/>
  <c r="I277" i="53"/>
  <c r="I149" i="53"/>
  <c r="I291" i="52"/>
  <c r="H19" i="52"/>
  <c r="I177" i="52"/>
  <c r="I191" i="52"/>
  <c r="I263" i="52"/>
  <c r="H59" i="52"/>
  <c r="I248" i="52"/>
  <c r="I277" i="52"/>
  <c r="I149" i="52"/>
  <c r="I163" i="52"/>
  <c r="I134" i="52"/>
  <c r="I291" i="51"/>
  <c r="I191" i="51"/>
  <c r="H59" i="51"/>
  <c r="I248" i="51"/>
  <c r="I177" i="51"/>
  <c r="I263" i="51"/>
  <c r="I277" i="51"/>
  <c r="I149" i="51"/>
  <c r="I134" i="51"/>
  <c r="I163" i="51"/>
  <c r="H19" i="51"/>
  <c r="H19" i="50"/>
  <c r="I149" i="50"/>
  <c r="I177" i="50"/>
  <c r="I248" i="50"/>
  <c r="I263" i="50"/>
  <c r="I163" i="50"/>
  <c r="I277" i="50"/>
  <c r="I191" i="50"/>
  <c r="H59" i="50"/>
  <c r="I291" i="50"/>
  <c r="I134" i="50"/>
  <c r="H19" i="49"/>
  <c r="I277" i="49"/>
  <c r="I149" i="49"/>
  <c r="I263" i="49"/>
  <c r="I163" i="49"/>
  <c r="I134" i="49"/>
  <c r="H59" i="49"/>
  <c r="I248" i="49"/>
  <c r="I291" i="49"/>
  <c r="I177" i="49"/>
  <c r="I191" i="49"/>
  <c r="I177" i="48"/>
  <c r="H19" i="48"/>
  <c r="I149" i="48"/>
  <c r="I248" i="48"/>
  <c r="I263" i="48"/>
  <c r="I134" i="48"/>
  <c r="I163" i="48"/>
  <c r="I291" i="48"/>
  <c r="I277" i="48"/>
  <c r="H59" i="48"/>
  <c r="I191" i="48"/>
  <c r="I191" i="40"/>
  <c r="G244" i="40"/>
  <c r="I291" i="40"/>
  <c r="G259" i="40"/>
  <c r="G159" i="40"/>
  <c r="G273" i="40"/>
  <c r="C78" i="40"/>
  <c r="C19" i="40"/>
  <c r="G130" i="40"/>
  <c r="G173" i="40"/>
  <c r="G145" i="40"/>
  <c r="C95" i="40"/>
  <c r="F55" i="40"/>
  <c r="E327" i="52" l="1"/>
  <c r="E327" i="51"/>
  <c r="G327" i="50"/>
  <c r="D327" i="48"/>
  <c r="H289" i="53"/>
  <c r="H132" i="53"/>
  <c r="H189" i="53"/>
  <c r="H161" i="53"/>
  <c r="E78" i="53"/>
  <c r="H261" i="53"/>
  <c r="H246" i="53"/>
  <c r="G57" i="53"/>
  <c r="E319" i="53"/>
  <c r="C326" i="53" s="1"/>
  <c r="H175" i="53"/>
  <c r="H147" i="53"/>
  <c r="H275" i="53"/>
  <c r="G17" i="53"/>
  <c r="E327" i="53"/>
  <c r="D327" i="53"/>
  <c r="K220" i="53"/>
  <c r="K227" i="53" s="1"/>
  <c r="F37" i="53"/>
  <c r="H275" i="52"/>
  <c r="E319" i="52"/>
  <c r="C326" i="52" s="1"/>
  <c r="H289" i="52"/>
  <c r="K220" i="52"/>
  <c r="K227" i="52" s="1"/>
  <c r="F37" i="52"/>
  <c r="H132" i="52"/>
  <c r="H161" i="52"/>
  <c r="G57" i="52"/>
  <c r="F227" i="52"/>
  <c r="E78" i="52"/>
  <c r="H261" i="52"/>
  <c r="H189" i="52"/>
  <c r="H175" i="52"/>
  <c r="G17" i="52"/>
  <c r="H246" i="52"/>
  <c r="I227" i="52"/>
  <c r="G227" i="52"/>
  <c r="H147" i="52"/>
  <c r="F327" i="52"/>
  <c r="G327" i="52"/>
  <c r="D327" i="52"/>
  <c r="G17" i="51"/>
  <c r="H147" i="51"/>
  <c r="H275" i="51"/>
  <c r="G327" i="51"/>
  <c r="H189" i="51"/>
  <c r="H289" i="51"/>
  <c r="G57" i="51"/>
  <c r="E319" i="51"/>
  <c r="C326" i="51" s="1"/>
  <c r="H161" i="51"/>
  <c r="H132" i="51"/>
  <c r="E78" i="51"/>
  <c r="H261" i="51"/>
  <c r="H175" i="51"/>
  <c r="H246" i="51"/>
  <c r="K220" i="51"/>
  <c r="K227" i="51" s="1"/>
  <c r="F37" i="51"/>
  <c r="D327" i="51"/>
  <c r="F327" i="51"/>
  <c r="H275" i="50"/>
  <c r="E319" i="50"/>
  <c r="C326" i="50" s="1"/>
  <c r="H132" i="50"/>
  <c r="H289" i="50"/>
  <c r="H246" i="50"/>
  <c r="F327" i="50"/>
  <c r="E78" i="50"/>
  <c r="H175" i="50"/>
  <c r="H147" i="50"/>
  <c r="G17" i="50"/>
  <c r="H161" i="50"/>
  <c r="D327" i="50"/>
  <c r="H261" i="50"/>
  <c r="G57" i="50"/>
  <c r="H189" i="50"/>
  <c r="K220" i="50"/>
  <c r="K227" i="50" s="1"/>
  <c r="F37" i="50"/>
  <c r="E327" i="50"/>
  <c r="H189" i="49"/>
  <c r="G17" i="49"/>
  <c r="G57" i="49"/>
  <c r="H132" i="49"/>
  <c r="H161" i="49"/>
  <c r="E78" i="49"/>
  <c r="F327" i="49"/>
  <c r="H175" i="49"/>
  <c r="H261" i="49"/>
  <c r="H147" i="49"/>
  <c r="H275" i="49"/>
  <c r="E319" i="49"/>
  <c r="C326" i="49" s="1"/>
  <c r="E327" i="49"/>
  <c r="K220" i="49"/>
  <c r="K227" i="49" s="1"/>
  <c r="F37" i="49"/>
  <c r="G227" i="49"/>
  <c r="H289" i="49"/>
  <c r="H246" i="49"/>
  <c r="D327" i="49"/>
  <c r="E319" i="48"/>
  <c r="C326" i="48" s="1"/>
  <c r="H175" i="48"/>
  <c r="K220" i="48"/>
  <c r="K227" i="48" s="1"/>
  <c r="F37" i="48"/>
  <c r="H161" i="48"/>
  <c r="H261" i="48"/>
  <c r="F227" i="48"/>
  <c r="G17" i="48"/>
  <c r="H147" i="48"/>
  <c r="H289" i="48"/>
  <c r="G327" i="48"/>
  <c r="E327" i="48"/>
  <c r="H132" i="48"/>
  <c r="J227" i="48"/>
  <c r="H189" i="48"/>
  <c r="H246" i="48"/>
  <c r="H275" i="48"/>
  <c r="G57" i="48"/>
  <c r="E78" i="48"/>
  <c r="F327" i="48"/>
  <c r="H189" i="40"/>
  <c r="H290" i="40"/>
  <c r="I320" i="40"/>
  <c r="F257" i="40"/>
  <c r="F242" i="40"/>
  <c r="F271" i="40"/>
  <c r="F171" i="40"/>
  <c r="F157" i="40"/>
  <c r="F143" i="40"/>
  <c r="F129" i="40"/>
  <c r="C110" i="40"/>
  <c r="E54" i="40"/>
  <c r="C37" i="40"/>
  <c r="E321" i="40" s="1"/>
  <c r="C328" i="40" s="1"/>
  <c r="C18" i="40"/>
  <c r="C94" i="40"/>
  <c r="C77" i="40"/>
  <c r="C76" i="40" s="1"/>
  <c r="C75" i="40" s="1"/>
  <c r="C74" i="40" s="1"/>
  <c r="C73" i="40" s="1"/>
  <c r="C45" i="40"/>
  <c r="B78" i="40"/>
  <c r="B77" i="40"/>
  <c r="B76" i="40"/>
  <c r="B75" i="40"/>
  <c r="B74" i="40"/>
  <c r="B73" i="40"/>
  <c r="I133" i="53"/>
  <c r="I162" i="53"/>
  <c r="I290" i="53"/>
  <c r="H58" i="53"/>
  <c r="H18" i="53"/>
  <c r="I190" i="53"/>
  <c r="I262" i="53"/>
  <c r="I176" i="53"/>
  <c r="I148" i="53"/>
  <c r="I247" i="53"/>
  <c r="I276" i="53"/>
  <c r="E35" i="53"/>
  <c r="I276" i="52"/>
  <c r="I176" i="52"/>
  <c r="I247" i="52"/>
  <c r="I148" i="52"/>
  <c r="I290" i="52"/>
  <c r="I162" i="52"/>
  <c r="I262" i="52"/>
  <c r="E35" i="52"/>
  <c r="I133" i="52"/>
  <c r="H58" i="52"/>
  <c r="I190" i="52"/>
  <c r="H18" i="52"/>
  <c r="I176" i="51"/>
  <c r="H18" i="51"/>
  <c r="I276" i="51"/>
  <c r="I290" i="51"/>
  <c r="E35" i="51"/>
  <c r="I133" i="51"/>
  <c r="I190" i="51"/>
  <c r="H58" i="51"/>
  <c r="I262" i="51"/>
  <c r="I247" i="51"/>
  <c r="I148" i="51"/>
  <c r="I162" i="51"/>
  <c r="I276" i="50"/>
  <c r="I176" i="50"/>
  <c r="H58" i="50"/>
  <c r="I290" i="50"/>
  <c r="I162" i="50"/>
  <c r="I133" i="50"/>
  <c r="I148" i="50"/>
  <c r="I262" i="50"/>
  <c r="I190" i="50"/>
  <c r="E35" i="50"/>
  <c r="I247" i="50"/>
  <c r="H18" i="50"/>
  <c r="I190" i="49"/>
  <c r="H58" i="49"/>
  <c r="I162" i="49"/>
  <c r="I276" i="49"/>
  <c r="I247" i="49"/>
  <c r="I262" i="49"/>
  <c r="I148" i="49"/>
  <c r="I290" i="49"/>
  <c r="H18" i="49"/>
  <c r="I133" i="49"/>
  <c r="I176" i="49"/>
  <c r="E35" i="49"/>
  <c r="H18" i="48"/>
  <c r="I247" i="48"/>
  <c r="E35" i="48"/>
  <c r="I290" i="48"/>
  <c r="I276" i="48"/>
  <c r="I176" i="48"/>
  <c r="I262" i="48"/>
  <c r="I133" i="48"/>
  <c r="I190" i="48"/>
  <c r="I162" i="48"/>
  <c r="I148" i="48"/>
  <c r="H58" i="48"/>
  <c r="I190" i="40"/>
  <c r="I290" i="40"/>
  <c r="D18" i="40"/>
  <c r="G272" i="40"/>
  <c r="G172" i="40"/>
  <c r="G129" i="40"/>
  <c r="G258" i="40"/>
  <c r="G243" i="40"/>
  <c r="G144" i="40"/>
  <c r="G158" i="40"/>
  <c r="F54" i="40"/>
  <c r="H227" i="53" l="1"/>
  <c r="H227" i="52"/>
  <c r="H227" i="51"/>
  <c r="H227" i="49"/>
  <c r="H227" i="48"/>
  <c r="G227" i="48"/>
  <c r="I227" i="48"/>
  <c r="H274" i="53"/>
  <c r="F227" i="53"/>
  <c r="H188" i="53"/>
  <c r="G227" i="53"/>
  <c r="G16" i="53"/>
  <c r="G56" i="53"/>
  <c r="I227" i="53"/>
  <c r="J227" i="53"/>
  <c r="H146" i="53"/>
  <c r="H174" i="53"/>
  <c r="H260" i="53"/>
  <c r="H160" i="53"/>
  <c r="H131" i="53"/>
  <c r="H245" i="53"/>
  <c r="H288" i="53"/>
  <c r="G16" i="52"/>
  <c r="H188" i="52"/>
  <c r="G56" i="52"/>
  <c r="H131" i="52"/>
  <c r="J227" i="52"/>
  <c r="H146" i="52"/>
  <c r="H245" i="52"/>
  <c r="H174" i="52"/>
  <c r="H274" i="52"/>
  <c r="H260" i="52"/>
  <c r="H160" i="52"/>
  <c r="H288" i="52"/>
  <c r="H245" i="51"/>
  <c r="H160" i="51"/>
  <c r="H188" i="51"/>
  <c r="H274" i="51"/>
  <c r="G16" i="51"/>
  <c r="H260" i="51"/>
  <c r="H174" i="51"/>
  <c r="I227" i="51"/>
  <c r="G56" i="51"/>
  <c r="J227" i="51"/>
  <c r="H131" i="51"/>
  <c r="H288" i="51"/>
  <c r="G227" i="51"/>
  <c r="H146" i="51"/>
  <c r="F227" i="51"/>
  <c r="H188" i="50"/>
  <c r="H260" i="50"/>
  <c r="I227" i="50"/>
  <c r="H174" i="50"/>
  <c r="H131" i="50"/>
  <c r="H160" i="50"/>
  <c r="H245" i="50"/>
  <c r="G56" i="50"/>
  <c r="H146" i="50"/>
  <c r="H227" i="50"/>
  <c r="H274" i="50"/>
  <c r="F227" i="50"/>
  <c r="J227" i="50"/>
  <c r="G16" i="50"/>
  <c r="H288" i="50"/>
  <c r="G227" i="50"/>
  <c r="H131" i="49"/>
  <c r="G16" i="49"/>
  <c r="J227" i="49"/>
  <c r="H288" i="49"/>
  <c r="H146" i="49"/>
  <c r="H274" i="49"/>
  <c r="H174" i="49"/>
  <c r="H160" i="49"/>
  <c r="G56" i="49"/>
  <c r="H188" i="49"/>
  <c r="H245" i="49"/>
  <c r="F227" i="49"/>
  <c r="I227" i="49"/>
  <c r="H260" i="49"/>
  <c r="H245" i="48"/>
  <c r="H174" i="48"/>
  <c r="H274" i="48"/>
  <c r="H146" i="48"/>
  <c r="H188" i="48"/>
  <c r="H131" i="48"/>
  <c r="G16" i="48"/>
  <c r="H260" i="48"/>
  <c r="G56" i="48"/>
  <c r="H288" i="48"/>
  <c r="H160" i="48"/>
  <c r="H188" i="40"/>
  <c r="H289" i="40"/>
  <c r="F241" i="40"/>
  <c r="F270" i="40"/>
  <c r="F256" i="40"/>
  <c r="F170" i="40"/>
  <c r="F156" i="40"/>
  <c r="F142" i="40"/>
  <c r="F128" i="40"/>
  <c r="C93" i="40"/>
  <c r="C109" i="40"/>
  <c r="E53" i="40"/>
  <c r="C17" i="40"/>
  <c r="B91" i="40"/>
  <c r="B92" i="40"/>
  <c r="B93" i="40"/>
  <c r="B94" i="40"/>
  <c r="B95" i="40"/>
  <c r="B90" i="40"/>
  <c r="C87" i="40"/>
  <c r="C6" i="40"/>
  <c r="C2" i="40"/>
  <c r="H57" i="53"/>
  <c r="I132" i="53"/>
  <c r="I275" i="53"/>
  <c r="I147" i="53"/>
  <c r="I261" i="53"/>
  <c r="I289" i="53"/>
  <c r="H17" i="53"/>
  <c r="I161" i="53"/>
  <c r="I246" i="53"/>
  <c r="I189" i="53"/>
  <c r="I175" i="53"/>
  <c r="I275" i="52"/>
  <c r="H17" i="52"/>
  <c r="H57" i="52"/>
  <c r="I289" i="52"/>
  <c r="I132" i="52"/>
  <c r="I147" i="52"/>
  <c r="I175" i="52"/>
  <c r="I261" i="52"/>
  <c r="I189" i="52"/>
  <c r="I246" i="52"/>
  <c r="I161" i="52"/>
  <c r="I246" i="51"/>
  <c r="I189" i="51"/>
  <c r="H57" i="51"/>
  <c r="I289" i="51"/>
  <c r="I147" i="51"/>
  <c r="I261" i="51"/>
  <c r="H17" i="51"/>
  <c r="I175" i="51"/>
  <c r="I275" i="51"/>
  <c r="I161" i="51"/>
  <c r="I132" i="51"/>
  <c r="I246" i="50"/>
  <c r="I147" i="50"/>
  <c r="I289" i="50"/>
  <c r="I189" i="50"/>
  <c r="I161" i="50"/>
  <c r="I261" i="50"/>
  <c r="I175" i="50"/>
  <c r="H57" i="50"/>
  <c r="I132" i="50"/>
  <c r="I275" i="50"/>
  <c r="H17" i="50"/>
  <c r="I132" i="49"/>
  <c r="I147" i="49"/>
  <c r="I175" i="49"/>
  <c r="I261" i="49"/>
  <c r="I246" i="49"/>
  <c r="I289" i="49"/>
  <c r="I161" i="49"/>
  <c r="H17" i="49"/>
  <c r="I275" i="49"/>
  <c r="I189" i="49"/>
  <c r="H57" i="49"/>
  <c r="I246" i="48"/>
  <c r="I275" i="48"/>
  <c r="I189" i="48"/>
  <c r="H17" i="48"/>
  <c r="H57" i="48"/>
  <c r="I161" i="48"/>
  <c r="I175" i="48"/>
  <c r="I147" i="48"/>
  <c r="I289" i="48"/>
  <c r="I132" i="48"/>
  <c r="I261" i="48"/>
  <c r="I189" i="40"/>
  <c r="G257" i="40"/>
  <c r="G143" i="40"/>
  <c r="G271" i="40"/>
  <c r="G128" i="40"/>
  <c r="G157" i="40"/>
  <c r="D95" i="40"/>
  <c r="D17" i="40"/>
  <c r="I289" i="40"/>
  <c r="G242" i="40"/>
  <c r="G171" i="40"/>
  <c r="F53" i="40"/>
  <c r="H259" i="53" l="1"/>
  <c r="H244" i="53"/>
  <c r="H159" i="53"/>
  <c r="G15" i="53"/>
  <c r="H173" i="53"/>
  <c r="H287" i="53"/>
  <c r="H130" i="53"/>
  <c r="G55" i="53"/>
  <c r="H145" i="53"/>
  <c r="H187" i="53"/>
  <c r="H273" i="53"/>
  <c r="H273" i="52"/>
  <c r="H130" i="52"/>
  <c r="H287" i="52"/>
  <c r="H187" i="52"/>
  <c r="H259" i="52"/>
  <c r="H173" i="52"/>
  <c r="H145" i="52"/>
  <c r="H159" i="52"/>
  <c r="H244" i="52"/>
  <c r="G55" i="52"/>
  <c r="G15" i="52"/>
  <c r="H145" i="51"/>
  <c r="H159" i="51"/>
  <c r="H259" i="51"/>
  <c r="H273" i="51"/>
  <c r="G55" i="51"/>
  <c r="H287" i="51"/>
  <c r="H187" i="51"/>
  <c r="H244" i="51"/>
  <c r="H130" i="51"/>
  <c r="H173" i="51"/>
  <c r="G15" i="51"/>
  <c r="H145" i="50"/>
  <c r="H244" i="50"/>
  <c r="H259" i="50"/>
  <c r="G15" i="50"/>
  <c r="H273" i="50"/>
  <c r="H159" i="50"/>
  <c r="H287" i="50"/>
  <c r="G55" i="50"/>
  <c r="H173" i="50"/>
  <c r="H130" i="50"/>
  <c r="H187" i="50"/>
  <c r="G15" i="49"/>
  <c r="H159" i="49"/>
  <c r="H287" i="49"/>
  <c r="H173" i="49"/>
  <c r="H187" i="49"/>
  <c r="H273" i="49"/>
  <c r="H130" i="49"/>
  <c r="H259" i="49"/>
  <c r="H145" i="49"/>
  <c r="H244" i="49"/>
  <c r="G55" i="49"/>
  <c r="H287" i="48"/>
  <c r="H145" i="48"/>
  <c r="H173" i="48"/>
  <c r="H159" i="48"/>
  <c r="H259" i="48"/>
  <c r="H130" i="48"/>
  <c r="G55" i="48"/>
  <c r="G15" i="48"/>
  <c r="H187" i="48"/>
  <c r="H273" i="48"/>
  <c r="H244" i="48"/>
  <c r="H187" i="40"/>
  <c r="H288" i="40"/>
  <c r="F240" i="40"/>
  <c r="F269" i="40"/>
  <c r="F255" i="40"/>
  <c r="F169" i="40"/>
  <c r="F155" i="40"/>
  <c r="F141" i="40"/>
  <c r="F127" i="40"/>
  <c r="C92" i="40"/>
  <c r="C108" i="40"/>
  <c r="E52" i="40"/>
  <c r="C16" i="40"/>
  <c r="B37" i="40"/>
  <c r="B33" i="40"/>
  <c r="B34" i="40"/>
  <c r="B35" i="40"/>
  <c r="B36" i="40"/>
  <c r="B19" i="40"/>
  <c r="I260" i="53"/>
  <c r="I174" i="53"/>
  <c r="I160" i="53"/>
  <c r="I131" i="53"/>
  <c r="I274" i="53"/>
  <c r="I288" i="53"/>
  <c r="I245" i="53"/>
  <c r="H16" i="53"/>
  <c r="H56" i="53"/>
  <c r="I188" i="53"/>
  <c r="I146" i="53"/>
  <c r="I288" i="52"/>
  <c r="I260" i="52"/>
  <c r="H16" i="52"/>
  <c r="I274" i="52"/>
  <c r="I146" i="52"/>
  <c r="I245" i="52"/>
  <c r="I131" i="52"/>
  <c r="I188" i="52"/>
  <c r="I160" i="52"/>
  <c r="H56" i="52"/>
  <c r="I174" i="52"/>
  <c r="I188" i="51"/>
  <c r="I274" i="51"/>
  <c r="I245" i="51"/>
  <c r="I146" i="51"/>
  <c r="I260" i="51"/>
  <c r="H56" i="51"/>
  <c r="I131" i="51"/>
  <c r="H16" i="51"/>
  <c r="I160" i="51"/>
  <c r="I288" i="51"/>
  <c r="I174" i="51"/>
  <c r="I146" i="50"/>
  <c r="I288" i="50"/>
  <c r="I174" i="50"/>
  <c r="I188" i="50"/>
  <c r="I260" i="50"/>
  <c r="I274" i="50"/>
  <c r="I245" i="50"/>
  <c r="H16" i="50"/>
  <c r="I160" i="50"/>
  <c r="H56" i="50"/>
  <c r="I131" i="50"/>
  <c r="I288" i="49"/>
  <c r="I146" i="49"/>
  <c r="I160" i="49"/>
  <c r="I274" i="49"/>
  <c r="I245" i="49"/>
  <c r="H16" i="49"/>
  <c r="I188" i="49"/>
  <c r="I131" i="49"/>
  <c r="H56" i="49"/>
  <c r="I174" i="49"/>
  <c r="I260" i="49"/>
  <c r="I288" i="48"/>
  <c r="I174" i="48"/>
  <c r="I260" i="48"/>
  <c r="I188" i="48"/>
  <c r="I245" i="48"/>
  <c r="H56" i="48"/>
  <c r="I131" i="48"/>
  <c r="I274" i="48"/>
  <c r="I146" i="48"/>
  <c r="I160" i="48"/>
  <c r="H16" i="48"/>
  <c r="I188" i="40"/>
  <c r="G241" i="40"/>
  <c r="D19" i="40"/>
  <c r="E37" i="40"/>
  <c r="G142" i="40"/>
  <c r="I288" i="40"/>
  <c r="G270" i="40"/>
  <c r="D16" i="40"/>
  <c r="G256" i="40"/>
  <c r="G127" i="40"/>
  <c r="G170" i="40"/>
  <c r="G156" i="40"/>
  <c r="F52" i="40"/>
  <c r="H272" i="53" l="1"/>
  <c r="H286" i="53"/>
  <c r="H186" i="53"/>
  <c r="G14" i="53"/>
  <c r="H243" i="53"/>
  <c r="G54" i="53"/>
  <c r="H144" i="53"/>
  <c r="H172" i="53"/>
  <c r="H258" i="53"/>
  <c r="H129" i="53"/>
  <c r="H158" i="53"/>
  <c r="G54" i="52"/>
  <c r="H158" i="52"/>
  <c r="H186" i="52"/>
  <c r="H129" i="52"/>
  <c r="H172" i="52"/>
  <c r="G14" i="52"/>
  <c r="H258" i="52"/>
  <c r="H286" i="52"/>
  <c r="H243" i="52"/>
  <c r="H144" i="52"/>
  <c r="H272" i="52"/>
  <c r="H172" i="51"/>
  <c r="H286" i="51"/>
  <c r="H186" i="51"/>
  <c r="H158" i="51"/>
  <c r="H243" i="51"/>
  <c r="H272" i="51"/>
  <c r="G14" i="51"/>
  <c r="H129" i="51"/>
  <c r="G54" i="51"/>
  <c r="H258" i="51"/>
  <c r="H144" i="51"/>
  <c r="H243" i="50"/>
  <c r="H129" i="50"/>
  <c r="G54" i="50"/>
  <c r="H158" i="50"/>
  <c r="G14" i="50"/>
  <c r="H172" i="50"/>
  <c r="H286" i="50"/>
  <c r="H144" i="50"/>
  <c r="H186" i="50"/>
  <c r="H272" i="50"/>
  <c r="H258" i="50"/>
  <c r="H258" i="49"/>
  <c r="H243" i="49"/>
  <c r="H272" i="49"/>
  <c r="H158" i="49"/>
  <c r="H172" i="49"/>
  <c r="H144" i="49"/>
  <c r="H286" i="49"/>
  <c r="G54" i="49"/>
  <c r="H129" i="49"/>
  <c r="H186" i="49"/>
  <c r="G14" i="49"/>
  <c r="G14" i="48"/>
  <c r="H129" i="48"/>
  <c r="H158" i="48"/>
  <c r="H144" i="48"/>
  <c r="H186" i="48"/>
  <c r="H258" i="48"/>
  <c r="H172" i="48"/>
  <c r="H286" i="48"/>
  <c r="H272" i="48"/>
  <c r="H243" i="48"/>
  <c r="G54" i="48"/>
  <c r="H186" i="40"/>
  <c r="H287" i="40"/>
  <c r="F254" i="40"/>
  <c r="F268" i="40"/>
  <c r="F239" i="40"/>
  <c r="F168" i="40"/>
  <c r="F154" i="40"/>
  <c r="F140" i="40"/>
  <c r="F126" i="40"/>
  <c r="C91" i="40"/>
  <c r="C107" i="40"/>
  <c r="E51" i="40"/>
  <c r="C15" i="40"/>
  <c r="I244" i="53"/>
  <c r="I187" i="53"/>
  <c r="I159" i="53"/>
  <c r="I173" i="53"/>
  <c r="I287" i="53"/>
  <c r="H15" i="53"/>
  <c r="H55" i="53"/>
  <c r="I130" i="53"/>
  <c r="I273" i="53"/>
  <c r="I145" i="53"/>
  <c r="I259" i="53"/>
  <c r="H55" i="52"/>
  <c r="I187" i="52"/>
  <c r="I173" i="52"/>
  <c r="I259" i="52"/>
  <c r="I273" i="52"/>
  <c r="I244" i="52"/>
  <c r="H15" i="52"/>
  <c r="I145" i="52"/>
  <c r="I159" i="52"/>
  <c r="I130" i="52"/>
  <c r="I287" i="52"/>
  <c r="I173" i="51"/>
  <c r="H15" i="51"/>
  <c r="H55" i="51"/>
  <c r="I145" i="51"/>
  <c r="I187" i="51"/>
  <c r="I244" i="51"/>
  <c r="I273" i="51"/>
  <c r="I130" i="51"/>
  <c r="I259" i="51"/>
  <c r="I287" i="51"/>
  <c r="I159" i="51"/>
  <c r="I244" i="50"/>
  <c r="H55" i="50"/>
  <c r="H15" i="50"/>
  <c r="I187" i="50"/>
  <c r="I287" i="50"/>
  <c r="I259" i="50"/>
  <c r="I173" i="50"/>
  <c r="I145" i="50"/>
  <c r="I273" i="50"/>
  <c r="I130" i="50"/>
  <c r="I159" i="50"/>
  <c r="I259" i="49"/>
  <c r="I273" i="49"/>
  <c r="I173" i="49"/>
  <c r="I130" i="49"/>
  <c r="I159" i="49"/>
  <c r="I287" i="49"/>
  <c r="H15" i="49"/>
  <c r="I244" i="49"/>
  <c r="I145" i="49"/>
  <c r="I187" i="49"/>
  <c r="H55" i="49"/>
  <c r="H15" i="48"/>
  <c r="I159" i="48"/>
  <c r="I187" i="48"/>
  <c r="I273" i="48"/>
  <c r="H55" i="48"/>
  <c r="I173" i="48"/>
  <c r="I130" i="48"/>
  <c r="I259" i="48"/>
  <c r="I244" i="48"/>
  <c r="I145" i="48"/>
  <c r="I287" i="48"/>
  <c r="I187" i="40"/>
  <c r="I287" i="40"/>
  <c r="G141" i="40"/>
  <c r="D15" i="40"/>
  <c r="G169" i="40"/>
  <c r="G240" i="40"/>
  <c r="G255" i="40"/>
  <c r="G269" i="40"/>
  <c r="G155" i="40"/>
  <c r="G126" i="40"/>
  <c r="F51" i="40"/>
  <c r="G53" i="53" l="1"/>
  <c r="H185" i="53"/>
  <c r="H171" i="53"/>
  <c r="H128" i="53"/>
  <c r="H285" i="53"/>
  <c r="G13" i="53"/>
  <c r="H257" i="53"/>
  <c r="H143" i="53"/>
  <c r="H242" i="53"/>
  <c r="H271" i="53"/>
  <c r="H157" i="53"/>
  <c r="H143" i="52"/>
  <c r="G13" i="52"/>
  <c r="H285" i="52"/>
  <c r="H128" i="52"/>
  <c r="H157" i="52"/>
  <c r="H271" i="52"/>
  <c r="H171" i="52"/>
  <c r="H185" i="52"/>
  <c r="G53" i="52"/>
  <c r="H257" i="52"/>
  <c r="H242" i="52"/>
  <c r="H257" i="51"/>
  <c r="H128" i="51"/>
  <c r="H271" i="51"/>
  <c r="H157" i="51"/>
  <c r="H285" i="51"/>
  <c r="H143" i="51"/>
  <c r="G53" i="51"/>
  <c r="G13" i="51"/>
  <c r="H171" i="51"/>
  <c r="H242" i="51"/>
  <c r="H185" i="51"/>
  <c r="H271" i="50"/>
  <c r="H143" i="50"/>
  <c r="H171" i="50"/>
  <c r="H157" i="50"/>
  <c r="H128" i="50"/>
  <c r="H185" i="50"/>
  <c r="G13" i="50"/>
  <c r="G53" i="50"/>
  <c r="H242" i="50"/>
  <c r="H257" i="50"/>
  <c r="H285" i="50"/>
  <c r="H242" i="49"/>
  <c r="G53" i="49"/>
  <c r="H157" i="49"/>
  <c r="H185" i="49"/>
  <c r="H171" i="49"/>
  <c r="H271" i="49"/>
  <c r="H257" i="49"/>
  <c r="H143" i="49"/>
  <c r="G13" i="49"/>
  <c r="H128" i="49"/>
  <c r="H285" i="49"/>
  <c r="H242" i="48"/>
  <c r="H257" i="48"/>
  <c r="H128" i="48"/>
  <c r="H285" i="48"/>
  <c r="H143" i="48"/>
  <c r="G53" i="48"/>
  <c r="H271" i="48"/>
  <c r="H185" i="48"/>
  <c r="H157" i="48"/>
  <c r="G13" i="48"/>
  <c r="H171" i="48"/>
  <c r="H185" i="40"/>
  <c r="H286" i="40"/>
  <c r="F238" i="40"/>
  <c r="F253" i="40"/>
  <c r="F267" i="40"/>
  <c r="F167" i="40"/>
  <c r="F153" i="40"/>
  <c r="F139" i="40"/>
  <c r="F125" i="40"/>
  <c r="C90" i="40"/>
  <c r="C106" i="40"/>
  <c r="E50" i="40"/>
  <c r="C14" i="40"/>
  <c r="H54" i="53"/>
  <c r="I243" i="53"/>
  <c r="I158" i="53"/>
  <c r="I172" i="53"/>
  <c r="I286" i="53"/>
  <c r="I258" i="53"/>
  <c r="I186" i="53"/>
  <c r="I129" i="53"/>
  <c r="H14" i="53"/>
  <c r="I272" i="53"/>
  <c r="I144" i="53"/>
  <c r="I144" i="52"/>
  <c r="I172" i="52"/>
  <c r="I286" i="52"/>
  <c r="I158" i="52"/>
  <c r="H54" i="52"/>
  <c r="I243" i="52"/>
  <c r="I272" i="52"/>
  <c r="H14" i="52"/>
  <c r="I129" i="52"/>
  <c r="I186" i="52"/>
  <c r="I258" i="52"/>
  <c r="I258" i="51"/>
  <c r="I272" i="51"/>
  <c r="H54" i="51"/>
  <c r="I172" i="51"/>
  <c r="I186" i="51"/>
  <c r="I286" i="51"/>
  <c r="I129" i="51"/>
  <c r="I144" i="51"/>
  <c r="H14" i="51"/>
  <c r="I243" i="51"/>
  <c r="I158" i="51"/>
  <c r="I272" i="50"/>
  <c r="I129" i="50"/>
  <c r="H14" i="50"/>
  <c r="I172" i="50"/>
  <c r="I243" i="50"/>
  <c r="I286" i="50"/>
  <c r="I158" i="50"/>
  <c r="I186" i="50"/>
  <c r="H54" i="50"/>
  <c r="I258" i="50"/>
  <c r="I144" i="50"/>
  <c r="I158" i="49"/>
  <c r="H14" i="49"/>
  <c r="I186" i="49"/>
  <c r="I144" i="49"/>
  <c r="I243" i="49"/>
  <c r="I172" i="49"/>
  <c r="I258" i="49"/>
  <c r="I286" i="49"/>
  <c r="H54" i="49"/>
  <c r="I272" i="49"/>
  <c r="I129" i="49"/>
  <c r="I272" i="48"/>
  <c r="I158" i="48"/>
  <c r="I172" i="48"/>
  <c r="I243" i="48"/>
  <c r="I129" i="48"/>
  <c r="I144" i="48"/>
  <c r="H54" i="48"/>
  <c r="I186" i="48"/>
  <c r="H14" i="48"/>
  <c r="I258" i="48"/>
  <c r="I286" i="48"/>
  <c r="I186" i="40"/>
  <c r="I286" i="40"/>
  <c r="G268" i="40"/>
  <c r="E90" i="40"/>
  <c r="G168" i="40"/>
  <c r="G140" i="40"/>
  <c r="E91" i="40"/>
  <c r="D91" i="40"/>
  <c r="D90" i="40"/>
  <c r="G239" i="40"/>
  <c r="G254" i="40"/>
  <c r="G154" i="40"/>
  <c r="D14" i="40"/>
  <c r="G125" i="40"/>
  <c r="F50" i="40"/>
  <c r="H270" i="53" l="1"/>
  <c r="G12" i="53"/>
  <c r="H127" i="53"/>
  <c r="H184" i="53"/>
  <c r="H142" i="53"/>
  <c r="H156" i="53"/>
  <c r="H241" i="53"/>
  <c r="G52" i="53"/>
  <c r="H256" i="53"/>
  <c r="H284" i="53"/>
  <c r="H170" i="53"/>
  <c r="H241" i="52"/>
  <c r="H270" i="52"/>
  <c r="H256" i="52"/>
  <c r="H184" i="52"/>
  <c r="H127" i="52"/>
  <c r="G12" i="52"/>
  <c r="H170" i="52"/>
  <c r="H142" i="52"/>
  <c r="G52" i="52"/>
  <c r="H156" i="52"/>
  <c r="H284" i="52"/>
  <c r="H241" i="51"/>
  <c r="G12" i="51"/>
  <c r="H142" i="51"/>
  <c r="H127" i="51"/>
  <c r="H156" i="51"/>
  <c r="H184" i="51"/>
  <c r="H170" i="51"/>
  <c r="G52" i="51"/>
  <c r="H270" i="51"/>
  <c r="H256" i="51"/>
  <c r="H284" i="51"/>
  <c r="H256" i="50"/>
  <c r="G52" i="50"/>
  <c r="H184" i="50"/>
  <c r="H156" i="50"/>
  <c r="H142" i="50"/>
  <c r="G12" i="50"/>
  <c r="H127" i="50"/>
  <c r="H270" i="50"/>
  <c r="H284" i="50"/>
  <c r="H241" i="50"/>
  <c r="H170" i="50"/>
  <c r="G52" i="49"/>
  <c r="H142" i="49"/>
  <c r="H184" i="49"/>
  <c r="H270" i="49"/>
  <c r="G12" i="49"/>
  <c r="H156" i="49"/>
  <c r="H127" i="49"/>
  <c r="H284" i="49"/>
  <c r="H256" i="49"/>
  <c r="H170" i="49"/>
  <c r="H241" i="49"/>
  <c r="G12" i="48"/>
  <c r="H184" i="48"/>
  <c r="G52" i="48"/>
  <c r="H284" i="48"/>
  <c r="H256" i="48"/>
  <c r="H170" i="48"/>
  <c r="H156" i="48"/>
  <c r="H270" i="48"/>
  <c r="H142" i="48"/>
  <c r="H127" i="48"/>
  <c r="H241" i="48"/>
  <c r="H184" i="40"/>
  <c r="H285" i="40"/>
  <c r="F237" i="40"/>
  <c r="F266" i="40"/>
  <c r="F252" i="40"/>
  <c r="F166" i="40"/>
  <c r="F152" i="40"/>
  <c r="F138" i="40"/>
  <c r="F124" i="40"/>
  <c r="D105" i="40"/>
  <c r="C105" i="40"/>
  <c r="E49" i="40"/>
  <c r="C13" i="40"/>
  <c r="D106" i="40"/>
  <c r="E106" i="40" s="1"/>
  <c r="E217" i="40"/>
  <c r="E224" i="40" s="1"/>
  <c r="E218" i="40"/>
  <c r="E225" i="40" s="1"/>
  <c r="I271" i="53"/>
  <c r="I128" i="53"/>
  <c r="I143" i="53"/>
  <c r="I242" i="53"/>
  <c r="I257" i="53"/>
  <c r="I171" i="53"/>
  <c r="H13" i="53"/>
  <c r="I185" i="53"/>
  <c r="I157" i="53"/>
  <c r="H53" i="53"/>
  <c r="I285" i="53"/>
  <c r="I242" i="52"/>
  <c r="I285" i="52"/>
  <c r="I185" i="52"/>
  <c r="I257" i="52"/>
  <c r="I128" i="52"/>
  <c r="I171" i="52"/>
  <c r="H53" i="52"/>
  <c r="I271" i="52"/>
  <c r="I143" i="52"/>
  <c r="I157" i="52"/>
  <c r="H13" i="52"/>
  <c r="I242" i="51"/>
  <c r="I157" i="51"/>
  <c r="I285" i="51"/>
  <c r="I143" i="51"/>
  <c r="I185" i="51"/>
  <c r="H13" i="51"/>
  <c r="I171" i="51"/>
  <c r="I271" i="51"/>
  <c r="I128" i="51"/>
  <c r="H53" i="51"/>
  <c r="I257" i="51"/>
  <c r="I257" i="50"/>
  <c r="I128" i="50"/>
  <c r="I285" i="50"/>
  <c r="I185" i="50"/>
  <c r="I143" i="50"/>
  <c r="I171" i="50"/>
  <c r="H13" i="50"/>
  <c r="I157" i="50"/>
  <c r="H53" i="50"/>
  <c r="I271" i="50"/>
  <c r="I242" i="50"/>
  <c r="H53" i="49"/>
  <c r="H13" i="49"/>
  <c r="I271" i="49"/>
  <c r="I171" i="49"/>
  <c r="I185" i="49"/>
  <c r="I128" i="49"/>
  <c r="I257" i="49"/>
  <c r="I242" i="49"/>
  <c r="I157" i="49"/>
  <c r="I285" i="49"/>
  <c r="I143" i="49"/>
  <c r="I143" i="48"/>
  <c r="H13" i="48"/>
  <c r="H53" i="48"/>
  <c r="I257" i="48"/>
  <c r="I157" i="48"/>
  <c r="I285" i="48"/>
  <c r="I171" i="48"/>
  <c r="I185" i="48"/>
  <c r="I271" i="48"/>
  <c r="I128" i="48"/>
  <c r="I242" i="48"/>
  <c r="I185" i="40"/>
  <c r="G153" i="40"/>
  <c r="G238" i="40"/>
  <c r="G124" i="40"/>
  <c r="G253" i="40"/>
  <c r="D92" i="40"/>
  <c r="D13" i="40"/>
  <c r="G139" i="40"/>
  <c r="E92" i="40"/>
  <c r="G267" i="40"/>
  <c r="I285" i="40"/>
  <c r="G167" i="40"/>
  <c r="F49" i="40"/>
  <c r="G51" i="53" l="1"/>
  <c r="H155" i="53"/>
  <c r="H183" i="53"/>
  <c r="G11" i="53"/>
  <c r="H283" i="53"/>
  <c r="H169" i="53"/>
  <c r="H255" i="53"/>
  <c r="H240" i="53"/>
  <c r="H141" i="53"/>
  <c r="H126" i="53"/>
  <c r="H269" i="53"/>
  <c r="H141" i="52"/>
  <c r="G11" i="52"/>
  <c r="H183" i="52"/>
  <c r="H269" i="52"/>
  <c r="H283" i="52"/>
  <c r="H240" i="52"/>
  <c r="H155" i="52"/>
  <c r="G51" i="52"/>
  <c r="H169" i="52"/>
  <c r="H126" i="52"/>
  <c r="H255" i="52"/>
  <c r="H255" i="51"/>
  <c r="H126" i="51"/>
  <c r="H283" i="51"/>
  <c r="H240" i="51"/>
  <c r="H183" i="51"/>
  <c r="G51" i="51"/>
  <c r="G11" i="51"/>
  <c r="H155" i="51"/>
  <c r="H269" i="51"/>
  <c r="H169" i="51"/>
  <c r="H141" i="51"/>
  <c r="H240" i="50"/>
  <c r="H269" i="50"/>
  <c r="G11" i="50"/>
  <c r="G51" i="50"/>
  <c r="H283" i="50"/>
  <c r="H126" i="50"/>
  <c r="H255" i="50"/>
  <c r="H155" i="50"/>
  <c r="H169" i="50"/>
  <c r="H141" i="50"/>
  <c r="H183" i="50"/>
  <c r="H155" i="49"/>
  <c r="H169" i="49"/>
  <c r="H269" i="49"/>
  <c r="H141" i="49"/>
  <c r="H283" i="49"/>
  <c r="G11" i="49"/>
  <c r="G51" i="49"/>
  <c r="H240" i="49"/>
  <c r="H255" i="49"/>
  <c r="H126" i="49"/>
  <c r="H183" i="49"/>
  <c r="H169" i="48"/>
  <c r="H283" i="48"/>
  <c r="H269" i="48"/>
  <c r="H183" i="48"/>
  <c r="H141" i="48"/>
  <c r="H126" i="48"/>
  <c r="H240" i="48"/>
  <c r="H155" i="48"/>
  <c r="H255" i="48"/>
  <c r="G51" i="48"/>
  <c r="G11" i="48"/>
  <c r="H183" i="40"/>
  <c r="H284" i="40"/>
  <c r="H263" i="40"/>
  <c r="H277" i="40"/>
  <c r="H248" i="40"/>
  <c r="H177" i="40"/>
  <c r="H163" i="40"/>
  <c r="H149" i="40"/>
  <c r="F123" i="40"/>
  <c r="E48" i="40"/>
  <c r="C12" i="40"/>
  <c r="D107" i="40"/>
  <c r="E107" i="40" s="1"/>
  <c r="I284" i="53"/>
  <c r="I256" i="53"/>
  <c r="I142" i="53"/>
  <c r="I270" i="53"/>
  <c r="H52" i="53"/>
  <c r="I184" i="53"/>
  <c r="I170" i="53"/>
  <c r="I156" i="53"/>
  <c r="H12" i="53"/>
  <c r="I241" i="53"/>
  <c r="I127" i="53"/>
  <c r="I184" i="52"/>
  <c r="I284" i="52"/>
  <c r="I156" i="52"/>
  <c r="I256" i="52"/>
  <c r="I142" i="52"/>
  <c r="I170" i="52"/>
  <c r="H12" i="52"/>
  <c r="I270" i="52"/>
  <c r="I241" i="52"/>
  <c r="H52" i="52"/>
  <c r="I127" i="52"/>
  <c r="I156" i="51"/>
  <c r="I256" i="51"/>
  <c r="I184" i="51"/>
  <c r="I270" i="51"/>
  <c r="I127" i="51"/>
  <c r="I241" i="51"/>
  <c r="H52" i="51"/>
  <c r="I170" i="51"/>
  <c r="I284" i="51"/>
  <c r="H12" i="51"/>
  <c r="I142" i="51"/>
  <c r="I241" i="50"/>
  <c r="I284" i="50"/>
  <c r="I170" i="50"/>
  <c r="H52" i="50"/>
  <c r="H12" i="50"/>
  <c r="I256" i="50"/>
  <c r="I184" i="50"/>
  <c r="I127" i="50"/>
  <c r="I142" i="50"/>
  <c r="I270" i="50"/>
  <c r="I156" i="50"/>
  <c r="I270" i="49"/>
  <c r="I284" i="49"/>
  <c r="I256" i="49"/>
  <c r="H12" i="49"/>
  <c r="I156" i="49"/>
  <c r="H52" i="49"/>
  <c r="I184" i="49"/>
  <c r="I127" i="49"/>
  <c r="I170" i="49"/>
  <c r="I142" i="49"/>
  <c r="I241" i="49"/>
  <c r="I170" i="48"/>
  <c r="I241" i="48"/>
  <c r="I256" i="48"/>
  <c r="I127" i="48"/>
  <c r="I270" i="48"/>
  <c r="I142" i="48"/>
  <c r="H12" i="48"/>
  <c r="I284" i="48"/>
  <c r="I184" i="48"/>
  <c r="I156" i="48"/>
  <c r="H52" i="48"/>
  <c r="I184" i="40"/>
  <c r="G152" i="40"/>
  <c r="G237" i="40"/>
  <c r="G166" i="40"/>
  <c r="G266" i="40"/>
  <c r="G138" i="40"/>
  <c r="D12" i="40"/>
  <c r="G123" i="40"/>
  <c r="E93" i="40"/>
  <c r="G252" i="40"/>
  <c r="D93" i="40"/>
  <c r="I284" i="40"/>
  <c r="F48" i="40"/>
  <c r="H168" i="53" l="1"/>
  <c r="H125" i="53"/>
  <c r="H239" i="53"/>
  <c r="G10" i="53"/>
  <c r="H154" i="53"/>
  <c r="H268" i="53"/>
  <c r="H140" i="53"/>
  <c r="H254" i="53"/>
  <c r="H282" i="53"/>
  <c r="H182" i="53"/>
  <c r="G50" i="53"/>
  <c r="H125" i="52"/>
  <c r="H268" i="52"/>
  <c r="G10" i="52"/>
  <c r="G50" i="52"/>
  <c r="H154" i="52"/>
  <c r="H282" i="52"/>
  <c r="H182" i="52"/>
  <c r="H239" i="52"/>
  <c r="H254" i="52"/>
  <c r="H168" i="52"/>
  <c r="H140" i="52"/>
  <c r="H268" i="51"/>
  <c r="H182" i="51"/>
  <c r="H254" i="51"/>
  <c r="H154" i="51"/>
  <c r="H140" i="51"/>
  <c r="G10" i="51"/>
  <c r="H282" i="51"/>
  <c r="H168" i="51"/>
  <c r="G50" i="51"/>
  <c r="H239" i="51"/>
  <c r="H125" i="51"/>
  <c r="H154" i="50"/>
  <c r="G50" i="50"/>
  <c r="H268" i="50"/>
  <c r="H125" i="50"/>
  <c r="H168" i="50"/>
  <c r="H282" i="50"/>
  <c r="H239" i="50"/>
  <c r="H140" i="50"/>
  <c r="H182" i="50"/>
  <c r="H254" i="50"/>
  <c r="G10" i="50"/>
  <c r="H239" i="49"/>
  <c r="H168" i="49"/>
  <c r="H125" i="49"/>
  <c r="G10" i="49"/>
  <c r="H140" i="49"/>
  <c r="H254" i="49"/>
  <c r="H282" i="49"/>
  <c r="H268" i="49"/>
  <c r="H182" i="49"/>
  <c r="G50" i="49"/>
  <c r="H154" i="49"/>
  <c r="H182" i="48"/>
  <c r="H282" i="48"/>
  <c r="H125" i="48"/>
  <c r="G50" i="48"/>
  <c r="H254" i="48"/>
  <c r="H239" i="48"/>
  <c r="H168" i="48"/>
  <c r="H154" i="48"/>
  <c r="G10" i="48"/>
  <c r="H140" i="48"/>
  <c r="H268" i="48"/>
  <c r="H182" i="40"/>
  <c r="H283" i="40"/>
  <c r="G249" i="40"/>
  <c r="F320" i="40" s="1"/>
  <c r="G278" i="40"/>
  <c r="H320" i="40" s="1"/>
  <c r="G264" i="40"/>
  <c r="G320" i="40" s="1"/>
  <c r="H247" i="40"/>
  <c r="H276" i="40"/>
  <c r="H262" i="40"/>
  <c r="G178" i="40"/>
  <c r="I220" i="40" s="1"/>
  <c r="H176" i="40"/>
  <c r="G164" i="40"/>
  <c r="H220" i="40" s="1"/>
  <c r="H162" i="40"/>
  <c r="G150" i="40"/>
  <c r="G220" i="40" s="1"/>
  <c r="H148" i="40"/>
  <c r="H134" i="40"/>
  <c r="G59" i="40"/>
  <c r="C11" i="40"/>
  <c r="D108" i="40"/>
  <c r="E108" i="40" s="1"/>
  <c r="E219" i="40"/>
  <c r="E226" i="40" s="1"/>
  <c r="E220" i="40"/>
  <c r="E227" i="40" s="1"/>
  <c r="I169" i="53"/>
  <c r="I240" i="53"/>
  <c r="I141" i="53"/>
  <c r="I155" i="53"/>
  <c r="I283" i="53"/>
  <c r="H51" i="53"/>
  <c r="I269" i="53"/>
  <c r="I255" i="53"/>
  <c r="I126" i="53"/>
  <c r="H11" i="53"/>
  <c r="I183" i="53"/>
  <c r="I126" i="52"/>
  <c r="H11" i="52"/>
  <c r="I255" i="52"/>
  <c r="I141" i="52"/>
  <c r="I155" i="52"/>
  <c r="I183" i="52"/>
  <c r="I269" i="52"/>
  <c r="H51" i="52"/>
  <c r="I169" i="52"/>
  <c r="I283" i="52"/>
  <c r="I240" i="52"/>
  <c r="I269" i="51"/>
  <c r="I255" i="51"/>
  <c r="I141" i="51"/>
  <c r="H51" i="51"/>
  <c r="I126" i="51"/>
  <c r="I283" i="51"/>
  <c r="I183" i="51"/>
  <c r="H11" i="51"/>
  <c r="I169" i="51"/>
  <c r="I155" i="51"/>
  <c r="I240" i="51"/>
  <c r="I269" i="50"/>
  <c r="I169" i="50"/>
  <c r="I240" i="50"/>
  <c r="H11" i="50"/>
  <c r="I283" i="50"/>
  <c r="I155" i="50"/>
  <c r="I183" i="50"/>
  <c r="H51" i="50"/>
  <c r="I126" i="50"/>
  <c r="I141" i="50"/>
  <c r="I255" i="50"/>
  <c r="I240" i="49"/>
  <c r="I126" i="49"/>
  <c r="I141" i="49"/>
  <c r="I183" i="49"/>
  <c r="H51" i="49"/>
  <c r="I283" i="49"/>
  <c r="I155" i="49"/>
  <c r="I169" i="49"/>
  <c r="I255" i="49"/>
  <c r="I269" i="49"/>
  <c r="H11" i="49"/>
  <c r="I183" i="48"/>
  <c r="I126" i="48"/>
  <c r="I255" i="48"/>
  <c r="H11" i="48"/>
  <c r="I269" i="48"/>
  <c r="I169" i="48"/>
  <c r="H51" i="48"/>
  <c r="I240" i="48"/>
  <c r="I155" i="48"/>
  <c r="I283" i="48"/>
  <c r="I141" i="48"/>
  <c r="I183" i="40"/>
  <c r="D11" i="40"/>
  <c r="D94" i="40"/>
  <c r="I177" i="40"/>
  <c r="I277" i="40"/>
  <c r="I263" i="40"/>
  <c r="I163" i="40"/>
  <c r="I134" i="40"/>
  <c r="I149" i="40"/>
  <c r="I248" i="40"/>
  <c r="E94" i="40"/>
  <c r="I283" i="40"/>
  <c r="H59" i="40"/>
  <c r="H253" i="53" l="1"/>
  <c r="H267" i="53"/>
  <c r="H181" i="53"/>
  <c r="G9" i="53"/>
  <c r="H124" i="53"/>
  <c r="H139" i="53"/>
  <c r="H238" i="53"/>
  <c r="H167" i="53"/>
  <c r="G49" i="53"/>
  <c r="H281" i="53"/>
  <c r="H153" i="53"/>
  <c r="H167" i="52"/>
  <c r="G49" i="52"/>
  <c r="H267" i="52"/>
  <c r="H238" i="52"/>
  <c r="H281" i="52"/>
  <c r="H139" i="52"/>
  <c r="H253" i="52"/>
  <c r="G9" i="52"/>
  <c r="H124" i="52"/>
  <c r="H181" i="52"/>
  <c r="H153" i="52"/>
  <c r="H167" i="51"/>
  <c r="G9" i="51"/>
  <c r="H181" i="51"/>
  <c r="H238" i="51"/>
  <c r="H153" i="51"/>
  <c r="H124" i="51"/>
  <c r="G49" i="51"/>
  <c r="H139" i="51"/>
  <c r="H253" i="51"/>
  <c r="H267" i="51"/>
  <c r="H281" i="51"/>
  <c r="G49" i="50"/>
  <c r="H253" i="50"/>
  <c r="H281" i="50"/>
  <c r="H124" i="50"/>
  <c r="G9" i="50"/>
  <c r="H238" i="50"/>
  <c r="H167" i="50"/>
  <c r="H267" i="50"/>
  <c r="H139" i="50"/>
  <c r="H181" i="50"/>
  <c r="H153" i="50"/>
  <c r="H267" i="49"/>
  <c r="H167" i="49"/>
  <c r="G49" i="49"/>
  <c r="G9" i="49"/>
  <c r="H139" i="49"/>
  <c r="H124" i="49"/>
  <c r="H238" i="49"/>
  <c r="H253" i="49"/>
  <c r="H181" i="49"/>
  <c r="H153" i="49"/>
  <c r="H281" i="49"/>
  <c r="H253" i="48"/>
  <c r="H153" i="48"/>
  <c r="H238" i="48"/>
  <c r="G49" i="48"/>
  <c r="G9" i="48"/>
  <c r="H124" i="48"/>
  <c r="H139" i="48"/>
  <c r="H281" i="48"/>
  <c r="H267" i="48"/>
  <c r="H181" i="48"/>
  <c r="H167" i="48"/>
  <c r="H181" i="40"/>
  <c r="H282" i="40"/>
  <c r="H261" i="40"/>
  <c r="H275" i="40"/>
  <c r="H246" i="40"/>
  <c r="H175" i="40"/>
  <c r="H161" i="40"/>
  <c r="H147" i="40"/>
  <c r="G135" i="40"/>
  <c r="F220" i="40" s="1"/>
  <c r="K220" i="40" s="1"/>
  <c r="H133" i="40"/>
  <c r="F60" i="40"/>
  <c r="D77" i="40" s="1"/>
  <c r="G58" i="40"/>
  <c r="C10" i="40"/>
  <c r="D109" i="40"/>
  <c r="E109" i="40" s="1"/>
  <c r="E221" i="40"/>
  <c r="E228" i="40" s="1"/>
  <c r="I182" i="53"/>
  <c r="I125" i="53"/>
  <c r="I239" i="53"/>
  <c r="H50" i="53"/>
  <c r="I154" i="53"/>
  <c r="I254" i="53"/>
  <c r="H10" i="53"/>
  <c r="I268" i="53"/>
  <c r="I140" i="53"/>
  <c r="I168" i="53"/>
  <c r="I282" i="53"/>
  <c r="I168" i="52"/>
  <c r="I268" i="52"/>
  <c r="I282" i="52"/>
  <c r="I254" i="52"/>
  <c r="I125" i="52"/>
  <c r="I154" i="52"/>
  <c r="I140" i="52"/>
  <c r="H50" i="52"/>
  <c r="I239" i="52"/>
  <c r="H10" i="52"/>
  <c r="I182" i="52"/>
  <c r="I168" i="51"/>
  <c r="H50" i="51"/>
  <c r="I182" i="51"/>
  <c r="I154" i="51"/>
  <c r="I254" i="51"/>
  <c r="I282" i="51"/>
  <c r="H10" i="51"/>
  <c r="I239" i="51"/>
  <c r="I125" i="51"/>
  <c r="I140" i="51"/>
  <c r="I268" i="51"/>
  <c r="H50" i="50"/>
  <c r="H10" i="50"/>
  <c r="I154" i="50"/>
  <c r="I239" i="50"/>
  <c r="I268" i="50"/>
  <c r="I282" i="50"/>
  <c r="I168" i="50"/>
  <c r="I140" i="50"/>
  <c r="I254" i="50"/>
  <c r="I125" i="50"/>
  <c r="I182" i="50"/>
  <c r="H50" i="49"/>
  <c r="I268" i="49"/>
  <c r="I140" i="49"/>
  <c r="I239" i="49"/>
  <c r="I182" i="49"/>
  <c r="I282" i="49"/>
  <c r="I154" i="49"/>
  <c r="I168" i="49"/>
  <c r="H10" i="49"/>
  <c r="I125" i="49"/>
  <c r="I254" i="49"/>
  <c r="I268" i="48"/>
  <c r="I254" i="48"/>
  <c r="I239" i="48"/>
  <c r="I140" i="48"/>
  <c r="H50" i="48"/>
  <c r="I125" i="48"/>
  <c r="I154" i="48"/>
  <c r="I282" i="48"/>
  <c r="I182" i="48"/>
  <c r="H10" i="48"/>
  <c r="I168" i="48"/>
  <c r="I182" i="40"/>
  <c r="I162" i="40"/>
  <c r="I247" i="40"/>
  <c r="I133" i="40"/>
  <c r="I276" i="40"/>
  <c r="I176" i="40"/>
  <c r="I282" i="40"/>
  <c r="I148" i="40"/>
  <c r="I262" i="40"/>
  <c r="D10" i="40"/>
  <c r="H58" i="40"/>
  <c r="G8" i="53" l="1"/>
  <c r="H280" i="53"/>
  <c r="H166" i="53"/>
  <c r="H138" i="53"/>
  <c r="H266" i="53"/>
  <c r="H152" i="53"/>
  <c r="G48" i="53"/>
  <c r="H237" i="53"/>
  <c r="H123" i="53"/>
  <c r="H180" i="53"/>
  <c r="H252" i="53"/>
  <c r="H138" i="52"/>
  <c r="H180" i="52"/>
  <c r="G8" i="52"/>
  <c r="H237" i="52"/>
  <c r="G48" i="52"/>
  <c r="H166" i="52"/>
  <c r="H152" i="52"/>
  <c r="H123" i="52"/>
  <c r="H252" i="52"/>
  <c r="H280" i="52"/>
  <c r="H266" i="52"/>
  <c r="H237" i="51"/>
  <c r="H266" i="51"/>
  <c r="H123" i="51"/>
  <c r="G48" i="51"/>
  <c r="H166" i="51"/>
  <c r="H138" i="51"/>
  <c r="G8" i="51"/>
  <c r="H280" i="51"/>
  <c r="H252" i="51"/>
  <c r="H152" i="51"/>
  <c r="H180" i="51"/>
  <c r="H252" i="50"/>
  <c r="H266" i="50"/>
  <c r="H237" i="50"/>
  <c r="H123" i="50"/>
  <c r="H152" i="50"/>
  <c r="G8" i="50"/>
  <c r="G48" i="50"/>
  <c r="H180" i="50"/>
  <c r="H138" i="50"/>
  <c r="H166" i="50"/>
  <c r="H280" i="50"/>
  <c r="H252" i="49"/>
  <c r="H166" i="49"/>
  <c r="H123" i="49"/>
  <c r="G48" i="49"/>
  <c r="H152" i="49"/>
  <c r="G8" i="49"/>
  <c r="H280" i="49"/>
  <c r="H180" i="49"/>
  <c r="H237" i="49"/>
  <c r="H138" i="49"/>
  <c r="H266" i="49"/>
  <c r="H138" i="48"/>
  <c r="H237" i="48"/>
  <c r="H123" i="48"/>
  <c r="G48" i="48"/>
  <c r="H152" i="48"/>
  <c r="H180" i="48"/>
  <c r="H280" i="48"/>
  <c r="H166" i="48"/>
  <c r="H266" i="48"/>
  <c r="G8" i="48"/>
  <c r="H252" i="48"/>
  <c r="H180" i="40"/>
  <c r="E78" i="40"/>
  <c r="H281" i="40"/>
  <c r="H274" i="40"/>
  <c r="G327" i="40"/>
  <c r="H260" i="40"/>
  <c r="F327" i="40"/>
  <c r="D327" i="40"/>
  <c r="H245" i="40"/>
  <c r="E327" i="40"/>
  <c r="H174" i="40"/>
  <c r="H160" i="40"/>
  <c r="H146" i="40"/>
  <c r="H132" i="40"/>
  <c r="G57" i="40"/>
  <c r="C9" i="40"/>
  <c r="H9" i="53"/>
  <c r="I267" i="53"/>
  <c r="H49" i="53"/>
  <c r="I124" i="53"/>
  <c r="I253" i="53"/>
  <c r="I167" i="53"/>
  <c r="I281" i="53"/>
  <c r="I153" i="53"/>
  <c r="I181" i="53"/>
  <c r="I139" i="53"/>
  <c r="I238" i="53"/>
  <c r="I153" i="52"/>
  <c r="I267" i="52"/>
  <c r="I139" i="52"/>
  <c r="H9" i="52"/>
  <c r="H49" i="52"/>
  <c r="I253" i="52"/>
  <c r="I181" i="52"/>
  <c r="I238" i="52"/>
  <c r="I281" i="52"/>
  <c r="I167" i="52"/>
  <c r="I124" i="52"/>
  <c r="I238" i="51"/>
  <c r="I253" i="51"/>
  <c r="I181" i="51"/>
  <c r="I124" i="51"/>
  <c r="I167" i="51"/>
  <c r="H9" i="51"/>
  <c r="I267" i="51"/>
  <c r="I281" i="51"/>
  <c r="I153" i="51"/>
  <c r="H49" i="51"/>
  <c r="I139" i="51"/>
  <c r="I253" i="50"/>
  <c r="I153" i="50"/>
  <c r="I281" i="50"/>
  <c r="H9" i="50"/>
  <c r="I167" i="50"/>
  <c r="I238" i="50"/>
  <c r="H49" i="50"/>
  <c r="I139" i="50"/>
  <c r="I124" i="50"/>
  <c r="I267" i="50"/>
  <c r="I181" i="50"/>
  <c r="I124" i="49"/>
  <c r="I153" i="49"/>
  <c r="I281" i="49"/>
  <c r="I267" i="49"/>
  <c r="I238" i="49"/>
  <c r="H9" i="49"/>
  <c r="I167" i="49"/>
  <c r="I139" i="49"/>
  <c r="I253" i="49"/>
  <c r="H49" i="49"/>
  <c r="I181" i="49"/>
  <c r="I139" i="48"/>
  <c r="I281" i="48"/>
  <c r="I124" i="48"/>
  <c r="I253" i="48"/>
  <c r="I153" i="48"/>
  <c r="I267" i="48"/>
  <c r="I167" i="48"/>
  <c r="I238" i="48"/>
  <c r="H49" i="48"/>
  <c r="I181" i="48"/>
  <c r="H9" i="48"/>
  <c r="I181" i="40"/>
  <c r="I246" i="40"/>
  <c r="I132" i="40"/>
  <c r="E95" i="40"/>
  <c r="I147" i="40"/>
  <c r="I275" i="40"/>
  <c r="I281" i="40"/>
  <c r="I175" i="40"/>
  <c r="I161" i="40"/>
  <c r="I261" i="40"/>
  <c r="D9" i="40"/>
  <c r="H57" i="40"/>
  <c r="J191" i="53" l="1"/>
  <c r="J163" i="53"/>
  <c r="J291" i="53"/>
  <c r="J248" i="53"/>
  <c r="J149" i="53"/>
  <c r="J134" i="53"/>
  <c r="I59" i="53"/>
  <c r="J277" i="53"/>
  <c r="I19" i="53"/>
  <c r="J263" i="53"/>
  <c r="J177" i="53"/>
  <c r="J291" i="52"/>
  <c r="J248" i="52"/>
  <c r="J191" i="52"/>
  <c r="J134" i="52"/>
  <c r="J177" i="52"/>
  <c r="J277" i="52"/>
  <c r="J163" i="52"/>
  <c r="J263" i="52"/>
  <c r="I59" i="52"/>
  <c r="I19" i="52"/>
  <c r="J149" i="52"/>
  <c r="J163" i="51"/>
  <c r="J291" i="51"/>
  <c r="J277" i="51"/>
  <c r="J149" i="51"/>
  <c r="I59" i="51"/>
  <c r="J191" i="51"/>
  <c r="J263" i="51"/>
  <c r="J248" i="51"/>
  <c r="I19" i="51"/>
  <c r="J177" i="51"/>
  <c r="J134" i="51"/>
  <c r="J277" i="50"/>
  <c r="J177" i="50"/>
  <c r="I19" i="50"/>
  <c r="J134" i="50"/>
  <c r="J191" i="50"/>
  <c r="J291" i="50"/>
  <c r="J163" i="50"/>
  <c r="J263" i="50"/>
  <c r="J149" i="50"/>
  <c r="I59" i="50"/>
  <c r="J248" i="50"/>
  <c r="J191" i="49"/>
  <c r="I59" i="49"/>
  <c r="J149" i="49"/>
  <c r="J277" i="49"/>
  <c r="J291" i="49"/>
  <c r="J134" i="49"/>
  <c r="I19" i="49"/>
  <c r="J177" i="49"/>
  <c r="J163" i="49"/>
  <c r="J248" i="49"/>
  <c r="J263" i="49"/>
  <c r="J177" i="48"/>
  <c r="I19" i="48"/>
  <c r="J191" i="48"/>
  <c r="I59" i="48"/>
  <c r="J248" i="48"/>
  <c r="J149" i="48"/>
  <c r="J291" i="48"/>
  <c r="J263" i="48"/>
  <c r="J277" i="48"/>
  <c r="J163" i="48"/>
  <c r="J134" i="48"/>
  <c r="J191" i="40"/>
  <c r="H280" i="40"/>
  <c r="H259" i="40"/>
  <c r="H244" i="40"/>
  <c r="H273" i="40"/>
  <c r="H173" i="40"/>
  <c r="H159" i="40"/>
  <c r="H145" i="40"/>
  <c r="H131" i="40"/>
  <c r="G56" i="40"/>
  <c r="C8" i="40"/>
  <c r="D110" i="40"/>
  <c r="E110" i="40" s="1"/>
  <c r="I180" i="53"/>
  <c r="I280" i="53"/>
  <c r="I138" i="53"/>
  <c r="H48" i="53"/>
  <c r="H8" i="53"/>
  <c r="I166" i="53"/>
  <c r="I152" i="53"/>
  <c r="I237" i="53"/>
  <c r="I123" i="53"/>
  <c r="I266" i="53"/>
  <c r="I252" i="53"/>
  <c r="I280" i="52"/>
  <c r="I180" i="52"/>
  <c r="I166" i="52"/>
  <c r="I152" i="52"/>
  <c r="H48" i="52"/>
  <c r="I138" i="52"/>
  <c r="I237" i="52"/>
  <c r="I123" i="52"/>
  <c r="I266" i="52"/>
  <c r="I252" i="52"/>
  <c r="H8" i="52"/>
  <c r="I152" i="51"/>
  <c r="I266" i="51"/>
  <c r="H48" i="51"/>
  <c r="I252" i="51"/>
  <c r="H8" i="51"/>
  <c r="I123" i="51"/>
  <c r="I280" i="51"/>
  <c r="I138" i="51"/>
  <c r="I180" i="51"/>
  <c r="I237" i="51"/>
  <c r="I166" i="51"/>
  <c r="I123" i="50"/>
  <c r="I252" i="50"/>
  <c r="I266" i="50"/>
  <c r="H8" i="50"/>
  <c r="I180" i="50"/>
  <c r="I152" i="50"/>
  <c r="I138" i="50"/>
  <c r="I237" i="50"/>
  <c r="I166" i="50"/>
  <c r="I280" i="50"/>
  <c r="H48" i="50"/>
  <c r="I180" i="49"/>
  <c r="H48" i="49"/>
  <c r="I123" i="49"/>
  <c r="I138" i="49"/>
  <c r="I280" i="49"/>
  <c r="H8" i="49"/>
  <c r="I152" i="49"/>
  <c r="I252" i="49"/>
  <c r="I266" i="49"/>
  <c r="I166" i="49"/>
  <c r="I237" i="49"/>
  <c r="I180" i="48"/>
  <c r="I166" i="48"/>
  <c r="I237" i="48"/>
  <c r="I280" i="48"/>
  <c r="I266" i="48"/>
  <c r="I123" i="48"/>
  <c r="I152" i="48"/>
  <c r="H8" i="48"/>
  <c r="H48" i="48"/>
  <c r="I138" i="48"/>
  <c r="I252" i="48"/>
  <c r="I180" i="40"/>
  <c r="I160" i="40"/>
  <c r="I260" i="40"/>
  <c r="I174" i="40"/>
  <c r="I274" i="40"/>
  <c r="D8" i="40"/>
  <c r="I146" i="40"/>
  <c r="I280" i="40"/>
  <c r="I245" i="40"/>
  <c r="I131" i="40"/>
  <c r="H56" i="40"/>
  <c r="I264" i="53" l="1"/>
  <c r="G319" i="53" s="1"/>
  <c r="I278" i="53"/>
  <c r="H319" i="53" s="1"/>
  <c r="I135" i="53"/>
  <c r="F219" i="53" s="1"/>
  <c r="I249" i="53"/>
  <c r="F319" i="53" s="1"/>
  <c r="I164" i="53"/>
  <c r="H219" i="53" s="1"/>
  <c r="I178" i="53"/>
  <c r="I219" i="53" s="1"/>
  <c r="H20" i="53"/>
  <c r="D35" i="53" s="1"/>
  <c r="H60" i="53"/>
  <c r="D76" i="53" s="1"/>
  <c r="I150" i="53"/>
  <c r="G219" i="53" s="1"/>
  <c r="I292" i="53"/>
  <c r="I319" i="53" s="1"/>
  <c r="I192" i="53"/>
  <c r="J219" i="53" s="1"/>
  <c r="C34" i="53"/>
  <c r="I18" i="53"/>
  <c r="J262" i="53"/>
  <c r="J133" i="53"/>
  <c r="J247" i="53"/>
  <c r="J162" i="53"/>
  <c r="J276" i="53"/>
  <c r="J176" i="53"/>
  <c r="I58" i="53"/>
  <c r="J148" i="53"/>
  <c r="J290" i="53"/>
  <c r="J190" i="53"/>
  <c r="H20" i="52"/>
  <c r="D35" i="52" s="1"/>
  <c r="I264" i="52"/>
  <c r="G319" i="52" s="1"/>
  <c r="I278" i="52"/>
  <c r="H319" i="52" s="1"/>
  <c r="I135" i="52"/>
  <c r="F219" i="52" s="1"/>
  <c r="I249" i="52"/>
  <c r="F319" i="52" s="1"/>
  <c r="I150" i="52"/>
  <c r="G219" i="52" s="1"/>
  <c r="H60" i="52"/>
  <c r="D76" i="52" s="1"/>
  <c r="I164" i="52"/>
  <c r="H219" i="52" s="1"/>
  <c r="I178" i="52"/>
  <c r="I219" i="52" s="1"/>
  <c r="I192" i="52"/>
  <c r="J219" i="52" s="1"/>
  <c r="I292" i="52"/>
  <c r="I319" i="52" s="1"/>
  <c r="I18" i="52"/>
  <c r="C34" i="52"/>
  <c r="J262" i="52"/>
  <c r="J276" i="52"/>
  <c r="J133" i="52"/>
  <c r="J247" i="52"/>
  <c r="J148" i="52"/>
  <c r="I58" i="52"/>
  <c r="J162" i="52"/>
  <c r="J176" i="52"/>
  <c r="J190" i="52"/>
  <c r="J290" i="52"/>
  <c r="I178" i="51"/>
  <c r="I219" i="51" s="1"/>
  <c r="I249" i="51"/>
  <c r="F319" i="51" s="1"/>
  <c r="I192" i="51"/>
  <c r="J219" i="51" s="1"/>
  <c r="I150" i="51"/>
  <c r="G219" i="51" s="1"/>
  <c r="I292" i="51"/>
  <c r="I319" i="51" s="1"/>
  <c r="I135" i="51"/>
  <c r="F219" i="51" s="1"/>
  <c r="H20" i="51"/>
  <c r="D35" i="51" s="1"/>
  <c r="I264" i="51"/>
  <c r="G319" i="51" s="1"/>
  <c r="H60" i="51"/>
  <c r="D76" i="51" s="1"/>
  <c r="I278" i="51"/>
  <c r="H319" i="51" s="1"/>
  <c r="I164" i="51"/>
  <c r="H219" i="51" s="1"/>
  <c r="J176" i="51"/>
  <c r="J247" i="51"/>
  <c r="J190" i="51"/>
  <c r="J148" i="51"/>
  <c r="J290" i="51"/>
  <c r="J133" i="51"/>
  <c r="I18" i="51"/>
  <c r="C34" i="51"/>
  <c r="J262" i="51"/>
  <c r="I58" i="51"/>
  <c r="J276" i="51"/>
  <c r="J162" i="51"/>
  <c r="H60" i="50"/>
  <c r="D76" i="50" s="1"/>
  <c r="I292" i="50"/>
  <c r="I319" i="50" s="1"/>
  <c r="I178" i="50"/>
  <c r="I219" i="50" s="1"/>
  <c r="I249" i="50"/>
  <c r="F319" i="50" s="1"/>
  <c r="I150" i="50"/>
  <c r="G219" i="50" s="1"/>
  <c r="I164" i="50"/>
  <c r="H219" i="50" s="1"/>
  <c r="I192" i="50"/>
  <c r="J219" i="50" s="1"/>
  <c r="H20" i="50"/>
  <c r="D35" i="50" s="1"/>
  <c r="I278" i="50"/>
  <c r="H319" i="50" s="1"/>
  <c r="I264" i="50"/>
  <c r="G319" i="50" s="1"/>
  <c r="E326" i="50" s="1"/>
  <c r="I135" i="50"/>
  <c r="F219" i="50" s="1"/>
  <c r="J262" i="50"/>
  <c r="J290" i="50"/>
  <c r="J133" i="50"/>
  <c r="J176" i="50"/>
  <c r="I58" i="50"/>
  <c r="J247" i="50"/>
  <c r="J148" i="50"/>
  <c r="J162" i="50"/>
  <c r="J190" i="50"/>
  <c r="I18" i="50"/>
  <c r="C34" i="50"/>
  <c r="J276" i="50"/>
  <c r="I249" i="49"/>
  <c r="F319" i="49" s="1"/>
  <c r="I178" i="49"/>
  <c r="I219" i="49" s="1"/>
  <c r="I278" i="49"/>
  <c r="H319" i="49" s="1"/>
  <c r="I264" i="49"/>
  <c r="G319" i="49" s="1"/>
  <c r="I164" i="49"/>
  <c r="H219" i="49" s="1"/>
  <c r="H20" i="49"/>
  <c r="D35" i="49" s="1"/>
  <c r="I292" i="49"/>
  <c r="I319" i="49" s="1"/>
  <c r="I150" i="49"/>
  <c r="G219" i="49" s="1"/>
  <c r="I135" i="49"/>
  <c r="F219" i="49" s="1"/>
  <c r="H60" i="49"/>
  <c r="D76" i="49" s="1"/>
  <c r="I192" i="49"/>
  <c r="J219" i="49" s="1"/>
  <c r="J247" i="49"/>
  <c r="J133" i="49"/>
  <c r="I58" i="49"/>
  <c r="J190" i="49"/>
  <c r="J176" i="49"/>
  <c r="J276" i="49"/>
  <c r="J262" i="49"/>
  <c r="J162" i="49"/>
  <c r="C34" i="49"/>
  <c r="I18" i="49"/>
  <c r="J290" i="49"/>
  <c r="J148" i="49"/>
  <c r="I264" i="48"/>
  <c r="G319" i="48" s="1"/>
  <c r="I150" i="48"/>
  <c r="G219" i="48" s="1"/>
  <c r="H60" i="48"/>
  <c r="D76" i="48" s="1"/>
  <c r="H20" i="48"/>
  <c r="D35" i="48" s="1"/>
  <c r="I164" i="48"/>
  <c r="H219" i="48" s="1"/>
  <c r="I135" i="48"/>
  <c r="F219" i="48" s="1"/>
  <c r="I278" i="48"/>
  <c r="H319" i="48" s="1"/>
  <c r="I292" i="48"/>
  <c r="I319" i="48" s="1"/>
  <c r="G326" i="48" s="1"/>
  <c r="I249" i="48"/>
  <c r="F319" i="48" s="1"/>
  <c r="I178" i="48"/>
  <c r="I219" i="48" s="1"/>
  <c r="I192" i="48"/>
  <c r="J219" i="48" s="1"/>
  <c r="J162" i="48"/>
  <c r="J262" i="48"/>
  <c r="J148" i="48"/>
  <c r="I58" i="48"/>
  <c r="I18" i="48"/>
  <c r="C34" i="48"/>
  <c r="J190" i="48"/>
  <c r="J133" i="48"/>
  <c r="J276" i="48"/>
  <c r="J290" i="48"/>
  <c r="J247" i="48"/>
  <c r="J176" i="48"/>
  <c r="I192" i="40"/>
  <c r="J219" i="40" s="1"/>
  <c r="J190" i="40"/>
  <c r="I292" i="40"/>
  <c r="J291" i="40"/>
  <c r="H258" i="40"/>
  <c r="H243" i="40"/>
  <c r="H272" i="40"/>
  <c r="H172" i="40"/>
  <c r="H158" i="40"/>
  <c r="H144" i="40"/>
  <c r="H130" i="40"/>
  <c r="G55" i="40"/>
  <c r="D20" i="40"/>
  <c r="D37" i="40" s="1"/>
  <c r="E19" i="40"/>
  <c r="J19" i="53"/>
  <c r="K134" i="53"/>
  <c r="K163" i="53"/>
  <c r="K191" i="53"/>
  <c r="K177" i="53"/>
  <c r="K149" i="53"/>
  <c r="K248" i="53"/>
  <c r="J59" i="53"/>
  <c r="K291" i="53"/>
  <c r="K263" i="53"/>
  <c r="K277" i="53"/>
  <c r="K248" i="52"/>
  <c r="K291" i="52"/>
  <c r="J19" i="52"/>
  <c r="K277" i="52"/>
  <c r="J59" i="52"/>
  <c r="K177" i="52"/>
  <c r="K134" i="52"/>
  <c r="K163" i="52"/>
  <c r="K263" i="52"/>
  <c r="K149" i="52"/>
  <c r="K191" i="52"/>
  <c r="K177" i="51"/>
  <c r="K163" i="51"/>
  <c r="K134" i="51"/>
  <c r="J59" i="51"/>
  <c r="K149" i="51"/>
  <c r="K248" i="51"/>
  <c r="J19" i="51"/>
  <c r="K191" i="51"/>
  <c r="K291" i="51"/>
  <c r="K263" i="51"/>
  <c r="K277" i="51"/>
  <c r="J59" i="50"/>
  <c r="K149" i="50"/>
  <c r="K191" i="50"/>
  <c r="K291" i="50"/>
  <c r="K163" i="50"/>
  <c r="K277" i="50"/>
  <c r="K177" i="50"/>
  <c r="K248" i="50"/>
  <c r="K263" i="50"/>
  <c r="K134" i="50"/>
  <c r="J19" i="50"/>
  <c r="K177" i="49"/>
  <c r="K263" i="49"/>
  <c r="J19" i="49"/>
  <c r="K191" i="49"/>
  <c r="J59" i="49"/>
  <c r="K134" i="49"/>
  <c r="K163" i="49"/>
  <c r="K149" i="49"/>
  <c r="K277" i="49"/>
  <c r="K291" i="49"/>
  <c r="K248" i="49"/>
  <c r="K163" i="48"/>
  <c r="J19" i="48"/>
  <c r="K291" i="48"/>
  <c r="K177" i="48"/>
  <c r="K134" i="48"/>
  <c r="K263" i="48"/>
  <c r="J59" i="48"/>
  <c r="K149" i="48"/>
  <c r="K191" i="48"/>
  <c r="K277" i="48"/>
  <c r="K248" i="48"/>
  <c r="K191" i="40"/>
  <c r="I145" i="40"/>
  <c r="I244" i="40"/>
  <c r="I173" i="40"/>
  <c r="I273" i="40"/>
  <c r="I159" i="40"/>
  <c r="I259" i="40"/>
  <c r="F19" i="40"/>
  <c r="K291" i="40"/>
  <c r="I130" i="40"/>
  <c r="H55" i="40"/>
  <c r="G326" i="53" l="1"/>
  <c r="G326" i="52"/>
  <c r="E326" i="51"/>
  <c r="E326" i="49"/>
  <c r="D326" i="48"/>
  <c r="J289" i="53"/>
  <c r="I57" i="53"/>
  <c r="J246" i="53"/>
  <c r="E318" i="53"/>
  <c r="C325" i="53" s="1"/>
  <c r="E77" i="53"/>
  <c r="D326" i="53"/>
  <c r="J275" i="53"/>
  <c r="J261" i="53"/>
  <c r="K219" i="53"/>
  <c r="K226" i="53" s="1"/>
  <c r="F36" i="53"/>
  <c r="J189" i="53"/>
  <c r="J161" i="53"/>
  <c r="J132" i="53"/>
  <c r="I17" i="53"/>
  <c r="F326" i="53"/>
  <c r="J147" i="53"/>
  <c r="J175" i="53"/>
  <c r="H226" i="53"/>
  <c r="E326" i="53"/>
  <c r="J161" i="52"/>
  <c r="J132" i="52"/>
  <c r="I17" i="52"/>
  <c r="J189" i="52"/>
  <c r="J147" i="52"/>
  <c r="J261" i="52"/>
  <c r="E77" i="52"/>
  <c r="F326" i="52"/>
  <c r="J289" i="52"/>
  <c r="J246" i="52"/>
  <c r="E326" i="52"/>
  <c r="J175" i="52"/>
  <c r="I57" i="52"/>
  <c r="J275" i="52"/>
  <c r="E318" i="52"/>
  <c r="C325" i="52" s="1"/>
  <c r="D326" i="52"/>
  <c r="K219" i="52"/>
  <c r="K226" i="52" s="1"/>
  <c r="F36" i="52"/>
  <c r="J261" i="51"/>
  <c r="J246" i="51"/>
  <c r="K219" i="51"/>
  <c r="K226" i="51" s="1"/>
  <c r="F36" i="51"/>
  <c r="J161" i="51"/>
  <c r="J147" i="51"/>
  <c r="F326" i="51"/>
  <c r="D326" i="51"/>
  <c r="I17" i="51"/>
  <c r="J175" i="51"/>
  <c r="J275" i="51"/>
  <c r="J132" i="51"/>
  <c r="H226" i="51"/>
  <c r="I57" i="51"/>
  <c r="E318" i="51"/>
  <c r="C325" i="51" s="1"/>
  <c r="J289" i="51"/>
  <c r="J189" i="51"/>
  <c r="E77" i="51"/>
  <c r="G326" i="51"/>
  <c r="I226" i="51"/>
  <c r="G326" i="50"/>
  <c r="J189" i="50"/>
  <c r="J147" i="50"/>
  <c r="I57" i="50"/>
  <c r="K219" i="50"/>
  <c r="K226" i="50" s="1"/>
  <c r="F36" i="50"/>
  <c r="D326" i="50"/>
  <c r="E318" i="50"/>
  <c r="C325" i="50" s="1"/>
  <c r="J161" i="50"/>
  <c r="J289" i="50"/>
  <c r="I17" i="50"/>
  <c r="J246" i="50"/>
  <c r="J175" i="50"/>
  <c r="J275" i="50"/>
  <c r="J132" i="50"/>
  <c r="J261" i="50"/>
  <c r="F326" i="50"/>
  <c r="E77" i="50"/>
  <c r="E318" i="49"/>
  <c r="C325" i="49" s="1"/>
  <c r="J175" i="49"/>
  <c r="J132" i="49"/>
  <c r="G326" i="49"/>
  <c r="I17" i="49"/>
  <c r="J275" i="49"/>
  <c r="J189" i="49"/>
  <c r="E77" i="49"/>
  <c r="K219" i="49"/>
  <c r="K226" i="49" s="1"/>
  <c r="F36" i="49"/>
  <c r="J289" i="49"/>
  <c r="J261" i="49"/>
  <c r="J161" i="49"/>
  <c r="F326" i="49"/>
  <c r="J147" i="49"/>
  <c r="I57" i="49"/>
  <c r="J246" i="49"/>
  <c r="F226" i="49"/>
  <c r="D326" i="49"/>
  <c r="I17" i="48"/>
  <c r="J161" i="48"/>
  <c r="K219" i="48"/>
  <c r="K226" i="48" s="1"/>
  <c r="F36" i="48"/>
  <c r="J246" i="48"/>
  <c r="J275" i="48"/>
  <c r="J189" i="48"/>
  <c r="F326" i="48"/>
  <c r="E77" i="48"/>
  <c r="J175" i="48"/>
  <c r="J289" i="48"/>
  <c r="E318" i="48"/>
  <c r="C325" i="48" s="1"/>
  <c r="I57" i="48"/>
  <c r="J261" i="48"/>
  <c r="J132" i="48"/>
  <c r="J147" i="48"/>
  <c r="E326" i="48"/>
  <c r="J189" i="40"/>
  <c r="J290" i="40"/>
  <c r="I319" i="40"/>
  <c r="H242" i="40"/>
  <c r="H271" i="40"/>
  <c r="H257" i="40"/>
  <c r="K228" i="40"/>
  <c r="F228" i="40"/>
  <c r="I228" i="40"/>
  <c r="G228" i="40"/>
  <c r="H228" i="40"/>
  <c r="H171" i="40"/>
  <c r="H157" i="40"/>
  <c r="H143" i="40"/>
  <c r="H129" i="40"/>
  <c r="G54" i="40"/>
  <c r="E18" i="40"/>
  <c r="C36" i="40"/>
  <c r="E320" i="40" s="1"/>
  <c r="C327" i="40" s="1"/>
  <c r="K290" i="53"/>
  <c r="K276" i="53"/>
  <c r="K176" i="53"/>
  <c r="K247" i="53"/>
  <c r="K262" i="53"/>
  <c r="K190" i="53"/>
  <c r="K133" i="53"/>
  <c r="K148" i="53"/>
  <c r="J58" i="53"/>
  <c r="E34" i="53"/>
  <c r="K162" i="53"/>
  <c r="J18" i="53"/>
  <c r="K162" i="52"/>
  <c r="J18" i="52"/>
  <c r="K190" i="52"/>
  <c r="K262" i="52"/>
  <c r="K247" i="52"/>
  <c r="K290" i="52"/>
  <c r="K176" i="52"/>
  <c r="K276" i="52"/>
  <c r="K133" i="52"/>
  <c r="J58" i="52"/>
  <c r="K148" i="52"/>
  <c r="E34" i="52"/>
  <c r="K276" i="51"/>
  <c r="E34" i="51"/>
  <c r="K262" i="51"/>
  <c r="K176" i="51"/>
  <c r="K133" i="51"/>
  <c r="K290" i="51"/>
  <c r="K148" i="51"/>
  <c r="J58" i="51"/>
  <c r="K247" i="51"/>
  <c r="K162" i="51"/>
  <c r="J18" i="51"/>
  <c r="K190" i="51"/>
  <c r="K148" i="50"/>
  <c r="K290" i="50"/>
  <c r="K276" i="50"/>
  <c r="K262" i="50"/>
  <c r="E34" i="50"/>
  <c r="K176" i="50"/>
  <c r="J18" i="50"/>
  <c r="K133" i="50"/>
  <c r="K190" i="50"/>
  <c r="J58" i="50"/>
  <c r="K162" i="50"/>
  <c r="K247" i="50"/>
  <c r="J18" i="49"/>
  <c r="K190" i="49"/>
  <c r="K148" i="49"/>
  <c r="E34" i="49"/>
  <c r="K133" i="49"/>
  <c r="K262" i="49"/>
  <c r="K162" i="49"/>
  <c r="K247" i="49"/>
  <c r="K176" i="49"/>
  <c r="K276" i="49"/>
  <c r="K290" i="49"/>
  <c r="J58" i="49"/>
  <c r="K190" i="48"/>
  <c r="J58" i="48"/>
  <c r="K148" i="48"/>
  <c r="K247" i="48"/>
  <c r="K290" i="48"/>
  <c r="J18" i="48"/>
  <c r="K262" i="48"/>
  <c r="K276" i="48"/>
  <c r="K176" i="48"/>
  <c r="E34" i="48"/>
  <c r="K133" i="48"/>
  <c r="K162" i="48"/>
  <c r="K190" i="40"/>
  <c r="I144" i="40"/>
  <c r="I272" i="40"/>
  <c r="F18" i="40"/>
  <c r="I172" i="40"/>
  <c r="I243" i="40"/>
  <c r="I258" i="40"/>
  <c r="I158" i="40"/>
  <c r="I129" i="40"/>
  <c r="K290" i="40"/>
  <c r="H54" i="40"/>
  <c r="F226" i="53" l="1"/>
  <c r="G226" i="53"/>
  <c r="I226" i="53"/>
  <c r="J226" i="53"/>
  <c r="J226" i="51"/>
  <c r="G226" i="51"/>
  <c r="F226" i="51"/>
  <c r="J226" i="50"/>
  <c r="G226" i="50"/>
  <c r="I226" i="50"/>
  <c r="F226" i="50"/>
  <c r="J226" i="49"/>
  <c r="I226" i="49"/>
  <c r="H226" i="49"/>
  <c r="G226" i="49"/>
  <c r="G226" i="48"/>
  <c r="H226" i="48"/>
  <c r="F226" i="48"/>
  <c r="I226" i="48"/>
  <c r="J226" i="48"/>
  <c r="J146" i="53"/>
  <c r="J274" i="53"/>
  <c r="I16" i="53"/>
  <c r="J160" i="53"/>
  <c r="J260" i="53"/>
  <c r="I56" i="53"/>
  <c r="J174" i="53"/>
  <c r="J288" i="53"/>
  <c r="J131" i="53"/>
  <c r="J188" i="53"/>
  <c r="J245" i="53"/>
  <c r="I56" i="52"/>
  <c r="J245" i="52"/>
  <c r="F226" i="52"/>
  <c r="J131" i="52"/>
  <c r="G226" i="52"/>
  <c r="J288" i="52"/>
  <c r="J146" i="52"/>
  <c r="H226" i="52"/>
  <c r="J226" i="52"/>
  <c r="J260" i="52"/>
  <c r="J188" i="52"/>
  <c r="I16" i="52"/>
  <c r="J160" i="52"/>
  <c r="I226" i="52"/>
  <c r="J274" i="52"/>
  <c r="J174" i="52"/>
  <c r="J274" i="51"/>
  <c r="J288" i="51"/>
  <c r="J131" i="51"/>
  <c r="I16" i="51"/>
  <c r="J245" i="51"/>
  <c r="I56" i="51"/>
  <c r="J146" i="51"/>
  <c r="J188" i="51"/>
  <c r="J174" i="51"/>
  <c r="J160" i="51"/>
  <c r="J260" i="51"/>
  <c r="J260" i="50"/>
  <c r="J274" i="50"/>
  <c r="J174" i="50"/>
  <c r="J160" i="50"/>
  <c r="I56" i="50"/>
  <c r="J188" i="50"/>
  <c r="J131" i="50"/>
  <c r="I16" i="50"/>
  <c r="J288" i="50"/>
  <c r="J146" i="50"/>
  <c r="J245" i="50"/>
  <c r="H226" i="50"/>
  <c r="J188" i="49"/>
  <c r="I16" i="49"/>
  <c r="J174" i="49"/>
  <c r="I56" i="49"/>
  <c r="J260" i="49"/>
  <c r="J146" i="49"/>
  <c r="J274" i="49"/>
  <c r="J245" i="49"/>
  <c r="J160" i="49"/>
  <c r="J288" i="49"/>
  <c r="J131" i="49"/>
  <c r="J188" i="48"/>
  <c r="J260" i="48"/>
  <c r="J160" i="48"/>
  <c r="I56" i="48"/>
  <c r="J146" i="48"/>
  <c r="J174" i="48"/>
  <c r="J274" i="48"/>
  <c r="J131" i="48"/>
  <c r="J288" i="48"/>
  <c r="J245" i="48"/>
  <c r="I16" i="48"/>
  <c r="J188" i="40"/>
  <c r="J289" i="40"/>
  <c r="H256" i="40"/>
  <c r="H270" i="40"/>
  <c r="H241" i="40"/>
  <c r="H170" i="40"/>
  <c r="H156" i="40"/>
  <c r="H142" i="40"/>
  <c r="H128" i="40"/>
  <c r="G53" i="40"/>
  <c r="E17" i="40"/>
  <c r="K147" i="53"/>
  <c r="K261" i="53"/>
  <c r="K175" i="53"/>
  <c r="J17" i="53"/>
  <c r="K132" i="53"/>
  <c r="K246" i="53"/>
  <c r="K275" i="53"/>
  <c r="K161" i="53"/>
  <c r="J57" i="53"/>
  <c r="K289" i="53"/>
  <c r="K189" i="53"/>
  <c r="J57" i="52"/>
  <c r="K189" i="52"/>
  <c r="K289" i="52"/>
  <c r="K161" i="52"/>
  <c r="K175" i="52"/>
  <c r="K132" i="52"/>
  <c r="K147" i="52"/>
  <c r="K261" i="52"/>
  <c r="J17" i="52"/>
  <c r="K246" i="52"/>
  <c r="K275" i="52"/>
  <c r="K275" i="51"/>
  <c r="K132" i="51"/>
  <c r="K147" i="51"/>
  <c r="K175" i="51"/>
  <c r="K261" i="51"/>
  <c r="K246" i="51"/>
  <c r="J17" i="51"/>
  <c r="J57" i="51"/>
  <c r="K289" i="51"/>
  <c r="K189" i="51"/>
  <c r="K161" i="51"/>
  <c r="K175" i="50"/>
  <c r="J57" i="50"/>
  <c r="K246" i="50"/>
  <c r="J17" i="50"/>
  <c r="K161" i="50"/>
  <c r="K261" i="50"/>
  <c r="K132" i="50"/>
  <c r="K289" i="50"/>
  <c r="K275" i="50"/>
  <c r="K189" i="50"/>
  <c r="K147" i="50"/>
  <c r="K189" i="49"/>
  <c r="K175" i="49"/>
  <c r="K261" i="49"/>
  <c r="K275" i="49"/>
  <c r="K132" i="49"/>
  <c r="K147" i="49"/>
  <c r="J57" i="49"/>
  <c r="K161" i="49"/>
  <c r="J17" i="49"/>
  <c r="K246" i="49"/>
  <c r="K289" i="49"/>
  <c r="K147" i="48"/>
  <c r="K289" i="48"/>
  <c r="K261" i="48"/>
  <c r="J57" i="48"/>
  <c r="K132" i="48"/>
  <c r="K246" i="48"/>
  <c r="J17" i="48"/>
  <c r="K175" i="48"/>
  <c r="K189" i="48"/>
  <c r="K161" i="48"/>
  <c r="K275" i="48"/>
  <c r="K189" i="40"/>
  <c r="E36" i="40"/>
  <c r="I157" i="40"/>
  <c r="I143" i="40"/>
  <c r="I242" i="40"/>
  <c r="I271" i="40"/>
  <c r="K289" i="40"/>
  <c r="I257" i="40"/>
  <c r="I128" i="40"/>
  <c r="I171" i="40"/>
  <c r="F17" i="40"/>
  <c r="H53" i="40"/>
  <c r="J273" i="53" l="1"/>
  <c r="J187" i="53"/>
  <c r="J287" i="53"/>
  <c r="I55" i="53"/>
  <c r="J159" i="53"/>
  <c r="J173" i="53"/>
  <c r="J259" i="53"/>
  <c r="J145" i="53"/>
  <c r="J244" i="53"/>
  <c r="J130" i="53"/>
  <c r="I15" i="53"/>
  <c r="I15" i="52"/>
  <c r="J259" i="52"/>
  <c r="J145" i="52"/>
  <c r="J173" i="52"/>
  <c r="J244" i="52"/>
  <c r="J187" i="52"/>
  <c r="J130" i="52"/>
  <c r="I55" i="52"/>
  <c r="J273" i="52"/>
  <c r="J159" i="52"/>
  <c r="J287" i="52"/>
  <c r="I55" i="51"/>
  <c r="I15" i="51"/>
  <c r="J159" i="51"/>
  <c r="J187" i="51"/>
  <c r="J287" i="51"/>
  <c r="J259" i="51"/>
  <c r="J173" i="51"/>
  <c r="J145" i="51"/>
  <c r="J130" i="51"/>
  <c r="J273" i="51"/>
  <c r="J244" i="51"/>
  <c r="J145" i="50"/>
  <c r="I15" i="50"/>
  <c r="J273" i="50"/>
  <c r="J244" i="50"/>
  <c r="I55" i="50"/>
  <c r="J173" i="50"/>
  <c r="J187" i="50"/>
  <c r="J159" i="50"/>
  <c r="J287" i="50"/>
  <c r="J130" i="50"/>
  <c r="J259" i="50"/>
  <c r="J244" i="49"/>
  <c r="I55" i="49"/>
  <c r="J273" i="49"/>
  <c r="J259" i="49"/>
  <c r="J173" i="49"/>
  <c r="J187" i="49"/>
  <c r="J145" i="49"/>
  <c r="J287" i="49"/>
  <c r="I15" i="49"/>
  <c r="J130" i="49"/>
  <c r="J159" i="49"/>
  <c r="J287" i="48"/>
  <c r="J145" i="48"/>
  <c r="J244" i="48"/>
  <c r="J130" i="48"/>
  <c r="I55" i="48"/>
  <c r="J259" i="48"/>
  <c r="J173" i="48"/>
  <c r="I15" i="48"/>
  <c r="J273" i="48"/>
  <c r="J159" i="48"/>
  <c r="J187" i="48"/>
  <c r="J187" i="40"/>
  <c r="J288" i="40"/>
  <c r="H269" i="40"/>
  <c r="H255" i="40"/>
  <c r="H240" i="40"/>
  <c r="H169" i="40"/>
  <c r="H155" i="40"/>
  <c r="H141" i="40"/>
  <c r="H127" i="40"/>
  <c r="G52" i="40"/>
  <c r="E16" i="40"/>
  <c r="K274" i="53"/>
  <c r="K160" i="53"/>
  <c r="K245" i="53"/>
  <c r="J16" i="53"/>
  <c r="K288" i="53"/>
  <c r="K260" i="53"/>
  <c r="K188" i="53"/>
  <c r="J56" i="53"/>
  <c r="K131" i="53"/>
  <c r="K174" i="53"/>
  <c r="K146" i="53"/>
  <c r="K146" i="52"/>
  <c r="K245" i="52"/>
  <c r="K274" i="52"/>
  <c r="J16" i="52"/>
  <c r="K131" i="52"/>
  <c r="K288" i="52"/>
  <c r="K174" i="52"/>
  <c r="K260" i="52"/>
  <c r="K188" i="52"/>
  <c r="J56" i="52"/>
  <c r="K160" i="52"/>
  <c r="J56" i="51"/>
  <c r="K174" i="51"/>
  <c r="K131" i="51"/>
  <c r="K245" i="51"/>
  <c r="K160" i="51"/>
  <c r="K288" i="51"/>
  <c r="K188" i="51"/>
  <c r="J16" i="51"/>
  <c r="K260" i="51"/>
  <c r="K146" i="51"/>
  <c r="K274" i="51"/>
  <c r="K274" i="50"/>
  <c r="J56" i="50"/>
  <c r="K188" i="50"/>
  <c r="K260" i="50"/>
  <c r="K146" i="50"/>
  <c r="K288" i="50"/>
  <c r="J16" i="50"/>
  <c r="K160" i="50"/>
  <c r="K131" i="50"/>
  <c r="K245" i="50"/>
  <c r="K174" i="50"/>
  <c r="K245" i="49"/>
  <c r="K274" i="49"/>
  <c r="J16" i="49"/>
  <c r="K160" i="49"/>
  <c r="K174" i="49"/>
  <c r="K146" i="49"/>
  <c r="J56" i="49"/>
  <c r="K188" i="49"/>
  <c r="K131" i="49"/>
  <c r="K260" i="49"/>
  <c r="K288" i="49"/>
  <c r="J56" i="48"/>
  <c r="K274" i="48"/>
  <c r="K288" i="48"/>
  <c r="K245" i="48"/>
  <c r="K174" i="48"/>
  <c r="K188" i="48"/>
  <c r="J16" i="48"/>
  <c r="K160" i="48"/>
  <c r="K131" i="48"/>
  <c r="K146" i="48"/>
  <c r="K260" i="48"/>
  <c r="K188" i="40"/>
  <c r="I270" i="40"/>
  <c r="I170" i="40"/>
  <c r="I241" i="40"/>
  <c r="F16" i="40"/>
  <c r="I256" i="40"/>
  <c r="I156" i="40"/>
  <c r="I127" i="40"/>
  <c r="I142" i="40"/>
  <c r="K288" i="40"/>
  <c r="H52" i="40"/>
  <c r="J129" i="53" l="1"/>
  <c r="I54" i="53"/>
  <c r="J186" i="53"/>
  <c r="J144" i="53"/>
  <c r="J172" i="53"/>
  <c r="I14" i="53"/>
  <c r="J243" i="53"/>
  <c r="J158" i="53"/>
  <c r="J272" i="53"/>
  <c r="J258" i="53"/>
  <c r="J286" i="53"/>
  <c r="J172" i="52"/>
  <c r="J158" i="52"/>
  <c r="I54" i="52"/>
  <c r="J186" i="52"/>
  <c r="J258" i="52"/>
  <c r="J272" i="52"/>
  <c r="J243" i="52"/>
  <c r="J144" i="52"/>
  <c r="J286" i="52"/>
  <c r="J129" i="52"/>
  <c r="I14" i="52"/>
  <c r="I14" i="51"/>
  <c r="J272" i="51"/>
  <c r="J186" i="51"/>
  <c r="J144" i="51"/>
  <c r="J243" i="51"/>
  <c r="J129" i="51"/>
  <c r="J172" i="51"/>
  <c r="I54" i="51"/>
  <c r="J258" i="51"/>
  <c r="J286" i="51"/>
  <c r="J158" i="51"/>
  <c r="J129" i="50"/>
  <c r="J158" i="50"/>
  <c r="I14" i="50"/>
  <c r="J172" i="50"/>
  <c r="J243" i="50"/>
  <c r="J258" i="50"/>
  <c r="J186" i="50"/>
  <c r="I54" i="50"/>
  <c r="J272" i="50"/>
  <c r="J286" i="50"/>
  <c r="J144" i="50"/>
  <c r="J129" i="49"/>
  <c r="J186" i="49"/>
  <c r="I54" i="49"/>
  <c r="J286" i="49"/>
  <c r="J258" i="49"/>
  <c r="I14" i="49"/>
  <c r="J272" i="49"/>
  <c r="J243" i="49"/>
  <c r="J158" i="49"/>
  <c r="J144" i="49"/>
  <c r="J172" i="49"/>
  <c r="J172" i="48"/>
  <c r="J158" i="48"/>
  <c r="I14" i="48"/>
  <c r="J129" i="48"/>
  <c r="J258" i="48"/>
  <c r="J144" i="48"/>
  <c r="J272" i="48"/>
  <c r="I54" i="48"/>
  <c r="J186" i="48"/>
  <c r="J243" i="48"/>
  <c r="J286" i="48"/>
  <c r="J186" i="40"/>
  <c r="J287" i="40"/>
  <c r="H254" i="40"/>
  <c r="H239" i="40"/>
  <c r="H268" i="40"/>
  <c r="H168" i="40"/>
  <c r="H154" i="40"/>
  <c r="H140" i="40"/>
  <c r="H126" i="40"/>
  <c r="G51" i="40"/>
  <c r="E15" i="40"/>
  <c r="K130" i="53"/>
  <c r="K187" i="53"/>
  <c r="K244" i="53"/>
  <c r="K287" i="53"/>
  <c r="K173" i="53"/>
  <c r="K273" i="53"/>
  <c r="J55" i="53"/>
  <c r="J15" i="53"/>
  <c r="K159" i="53"/>
  <c r="K145" i="53"/>
  <c r="K259" i="53"/>
  <c r="K244" i="52"/>
  <c r="K287" i="52"/>
  <c r="K173" i="52"/>
  <c r="J55" i="52"/>
  <c r="K259" i="52"/>
  <c r="J15" i="52"/>
  <c r="K159" i="52"/>
  <c r="K130" i="52"/>
  <c r="K187" i="52"/>
  <c r="K273" i="52"/>
  <c r="K145" i="52"/>
  <c r="K187" i="51"/>
  <c r="K244" i="51"/>
  <c r="K159" i="51"/>
  <c r="J15" i="51"/>
  <c r="K173" i="51"/>
  <c r="K259" i="51"/>
  <c r="K287" i="51"/>
  <c r="K273" i="51"/>
  <c r="K145" i="51"/>
  <c r="K130" i="51"/>
  <c r="J55" i="51"/>
  <c r="K130" i="50"/>
  <c r="J15" i="50"/>
  <c r="K244" i="50"/>
  <c r="K187" i="50"/>
  <c r="K273" i="50"/>
  <c r="K145" i="50"/>
  <c r="K159" i="50"/>
  <c r="K259" i="50"/>
  <c r="K287" i="50"/>
  <c r="K173" i="50"/>
  <c r="J55" i="50"/>
  <c r="K130" i="49"/>
  <c r="J55" i="49"/>
  <c r="K159" i="49"/>
  <c r="K259" i="49"/>
  <c r="K273" i="49"/>
  <c r="K173" i="49"/>
  <c r="K287" i="49"/>
  <c r="J15" i="49"/>
  <c r="K244" i="49"/>
  <c r="K187" i="49"/>
  <c r="K145" i="49"/>
  <c r="K287" i="48"/>
  <c r="J15" i="48"/>
  <c r="K259" i="48"/>
  <c r="K273" i="48"/>
  <c r="K187" i="48"/>
  <c r="K145" i="48"/>
  <c r="K159" i="48"/>
  <c r="K130" i="48"/>
  <c r="J55" i="48"/>
  <c r="K244" i="48"/>
  <c r="K173" i="48"/>
  <c r="K187" i="40"/>
  <c r="I141" i="40"/>
  <c r="K287" i="40"/>
  <c r="I126" i="40"/>
  <c r="I169" i="40"/>
  <c r="I269" i="40"/>
  <c r="I255" i="40"/>
  <c r="F15" i="40"/>
  <c r="I155" i="40"/>
  <c r="I240" i="40"/>
  <c r="H51" i="40"/>
  <c r="J157" i="53" l="1"/>
  <c r="I13" i="53"/>
  <c r="I53" i="53"/>
  <c r="J257" i="53"/>
  <c r="J143" i="53"/>
  <c r="J285" i="53"/>
  <c r="J242" i="53"/>
  <c r="J185" i="53"/>
  <c r="J128" i="53"/>
  <c r="J271" i="53"/>
  <c r="J171" i="53"/>
  <c r="J128" i="52"/>
  <c r="J157" i="52"/>
  <c r="J143" i="52"/>
  <c r="J271" i="52"/>
  <c r="J185" i="52"/>
  <c r="J285" i="52"/>
  <c r="J242" i="52"/>
  <c r="I13" i="52"/>
  <c r="J257" i="52"/>
  <c r="I53" i="52"/>
  <c r="J171" i="52"/>
  <c r="J285" i="51"/>
  <c r="I53" i="51"/>
  <c r="J128" i="51"/>
  <c r="J143" i="51"/>
  <c r="J271" i="51"/>
  <c r="J157" i="51"/>
  <c r="J242" i="51"/>
  <c r="J185" i="51"/>
  <c r="J257" i="51"/>
  <c r="J171" i="51"/>
  <c r="I13" i="51"/>
  <c r="J285" i="50"/>
  <c r="J257" i="50"/>
  <c r="J157" i="50"/>
  <c r="I53" i="50"/>
  <c r="J171" i="50"/>
  <c r="J128" i="50"/>
  <c r="J143" i="50"/>
  <c r="J271" i="50"/>
  <c r="J185" i="50"/>
  <c r="J242" i="50"/>
  <c r="I13" i="50"/>
  <c r="J242" i="49"/>
  <c r="I13" i="49"/>
  <c r="J285" i="49"/>
  <c r="J143" i="49"/>
  <c r="J185" i="49"/>
  <c r="J157" i="49"/>
  <c r="I53" i="49"/>
  <c r="J128" i="49"/>
  <c r="J171" i="49"/>
  <c r="J271" i="49"/>
  <c r="J257" i="49"/>
  <c r="J185" i="48"/>
  <c r="J271" i="48"/>
  <c r="I13" i="48"/>
  <c r="J143" i="48"/>
  <c r="J128" i="48"/>
  <c r="J242" i="48"/>
  <c r="I53" i="48"/>
  <c r="J157" i="48"/>
  <c r="J285" i="48"/>
  <c r="J171" i="48"/>
  <c r="J257" i="48"/>
  <c r="J185" i="40"/>
  <c r="J286" i="40"/>
  <c r="H267" i="40"/>
  <c r="H253" i="40"/>
  <c r="H238" i="40"/>
  <c r="H167" i="40"/>
  <c r="H153" i="40"/>
  <c r="H139" i="40"/>
  <c r="H125" i="40"/>
  <c r="G50" i="40"/>
  <c r="E14" i="40"/>
  <c r="K144" i="53"/>
  <c r="K243" i="53"/>
  <c r="K129" i="53"/>
  <c r="K172" i="53"/>
  <c r="K158" i="53"/>
  <c r="J54" i="53"/>
  <c r="K258" i="53"/>
  <c r="K286" i="53"/>
  <c r="K186" i="53"/>
  <c r="K272" i="53"/>
  <c r="J14" i="53"/>
  <c r="K129" i="52"/>
  <c r="K186" i="52"/>
  <c r="K243" i="52"/>
  <c r="K258" i="52"/>
  <c r="K144" i="52"/>
  <c r="K172" i="52"/>
  <c r="K158" i="52"/>
  <c r="K286" i="52"/>
  <c r="J14" i="52"/>
  <c r="J54" i="52"/>
  <c r="K272" i="52"/>
  <c r="K286" i="51"/>
  <c r="K129" i="51"/>
  <c r="K272" i="51"/>
  <c r="K243" i="51"/>
  <c r="K258" i="51"/>
  <c r="J14" i="51"/>
  <c r="K158" i="51"/>
  <c r="J54" i="51"/>
  <c r="K144" i="51"/>
  <c r="K186" i="51"/>
  <c r="K172" i="51"/>
  <c r="K286" i="50"/>
  <c r="K172" i="50"/>
  <c r="K144" i="50"/>
  <c r="K158" i="50"/>
  <c r="K186" i="50"/>
  <c r="J14" i="50"/>
  <c r="J54" i="50"/>
  <c r="K272" i="50"/>
  <c r="K129" i="50"/>
  <c r="K243" i="50"/>
  <c r="K258" i="50"/>
  <c r="K243" i="49"/>
  <c r="K286" i="49"/>
  <c r="K186" i="49"/>
  <c r="K172" i="49"/>
  <c r="K258" i="49"/>
  <c r="K158" i="49"/>
  <c r="J54" i="49"/>
  <c r="K129" i="49"/>
  <c r="K144" i="49"/>
  <c r="K272" i="49"/>
  <c r="J14" i="49"/>
  <c r="K129" i="48"/>
  <c r="K286" i="48"/>
  <c r="K258" i="48"/>
  <c r="J54" i="48"/>
  <c r="K158" i="48"/>
  <c r="K186" i="48"/>
  <c r="J14" i="48"/>
  <c r="K144" i="48"/>
  <c r="K243" i="48"/>
  <c r="K172" i="48"/>
  <c r="K272" i="48"/>
  <c r="K186" i="40"/>
  <c r="I154" i="40"/>
  <c r="I254" i="40"/>
  <c r="I268" i="40"/>
  <c r="I239" i="40"/>
  <c r="I140" i="40"/>
  <c r="I125" i="40"/>
  <c r="K286" i="40"/>
  <c r="I168" i="40"/>
  <c r="F14" i="40"/>
  <c r="H50" i="40"/>
  <c r="J270" i="53" l="1"/>
  <c r="J284" i="53"/>
  <c r="I12" i="53"/>
  <c r="J170" i="53"/>
  <c r="J127" i="53"/>
  <c r="J241" i="53"/>
  <c r="J142" i="53"/>
  <c r="J184" i="53"/>
  <c r="J256" i="53"/>
  <c r="I52" i="53"/>
  <c r="J156" i="53"/>
  <c r="I52" i="52"/>
  <c r="I12" i="52"/>
  <c r="J284" i="52"/>
  <c r="J156" i="52"/>
  <c r="J270" i="52"/>
  <c r="J256" i="52"/>
  <c r="J241" i="52"/>
  <c r="J184" i="52"/>
  <c r="J127" i="52"/>
  <c r="J170" i="52"/>
  <c r="J142" i="52"/>
  <c r="J156" i="51"/>
  <c r="J170" i="51"/>
  <c r="J184" i="51"/>
  <c r="J142" i="51"/>
  <c r="I52" i="51"/>
  <c r="J284" i="51"/>
  <c r="I12" i="51"/>
  <c r="J256" i="51"/>
  <c r="J241" i="51"/>
  <c r="J270" i="51"/>
  <c r="J127" i="51"/>
  <c r="J241" i="50"/>
  <c r="J270" i="50"/>
  <c r="I52" i="50"/>
  <c r="J256" i="50"/>
  <c r="J142" i="50"/>
  <c r="J170" i="50"/>
  <c r="J284" i="50"/>
  <c r="J127" i="50"/>
  <c r="I12" i="50"/>
  <c r="J184" i="50"/>
  <c r="J156" i="50"/>
  <c r="J142" i="49"/>
  <c r="J127" i="49"/>
  <c r="J156" i="49"/>
  <c r="I12" i="49"/>
  <c r="J170" i="49"/>
  <c r="J184" i="49"/>
  <c r="J284" i="49"/>
  <c r="J241" i="49"/>
  <c r="J270" i="49"/>
  <c r="J256" i="49"/>
  <c r="I52" i="49"/>
  <c r="J241" i="48"/>
  <c r="J142" i="48"/>
  <c r="J156" i="48"/>
  <c r="J270" i="48"/>
  <c r="J284" i="48"/>
  <c r="J127" i="48"/>
  <c r="J170" i="48"/>
  <c r="J256" i="48"/>
  <c r="I52" i="48"/>
  <c r="I12" i="48"/>
  <c r="J184" i="48"/>
  <c r="J184" i="40"/>
  <c r="J285" i="40"/>
  <c r="H252" i="40"/>
  <c r="H266" i="40"/>
  <c r="H237" i="40"/>
  <c r="H166" i="40"/>
  <c r="H152" i="40"/>
  <c r="H138" i="40"/>
  <c r="H124" i="40"/>
  <c r="G49" i="40"/>
  <c r="E13" i="40"/>
  <c r="K271" i="53"/>
  <c r="K143" i="53"/>
  <c r="K257" i="53"/>
  <c r="K157" i="53"/>
  <c r="J13" i="53"/>
  <c r="K128" i="53"/>
  <c r="K185" i="53"/>
  <c r="K171" i="53"/>
  <c r="K242" i="53"/>
  <c r="K285" i="53"/>
  <c r="J53" i="53"/>
  <c r="J53" i="52"/>
  <c r="K271" i="52"/>
  <c r="K128" i="52"/>
  <c r="K143" i="52"/>
  <c r="K285" i="52"/>
  <c r="K242" i="52"/>
  <c r="J13" i="52"/>
  <c r="K257" i="52"/>
  <c r="K185" i="52"/>
  <c r="K171" i="52"/>
  <c r="K157" i="52"/>
  <c r="J53" i="51"/>
  <c r="J13" i="51"/>
  <c r="K128" i="51"/>
  <c r="K157" i="51"/>
  <c r="K185" i="51"/>
  <c r="K242" i="51"/>
  <c r="K285" i="51"/>
  <c r="K171" i="51"/>
  <c r="K143" i="51"/>
  <c r="K257" i="51"/>
  <c r="K271" i="51"/>
  <c r="K242" i="50"/>
  <c r="J53" i="50"/>
  <c r="K143" i="50"/>
  <c r="J13" i="50"/>
  <c r="K285" i="50"/>
  <c r="K157" i="50"/>
  <c r="K271" i="50"/>
  <c r="K171" i="50"/>
  <c r="K185" i="50"/>
  <c r="K257" i="50"/>
  <c r="K128" i="50"/>
  <c r="K143" i="49"/>
  <c r="K171" i="49"/>
  <c r="K271" i="49"/>
  <c r="K157" i="49"/>
  <c r="K285" i="49"/>
  <c r="J53" i="49"/>
  <c r="K185" i="49"/>
  <c r="K242" i="49"/>
  <c r="K257" i="49"/>
  <c r="K128" i="49"/>
  <c r="J13" i="49"/>
  <c r="K242" i="48"/>
  <c r="K157" i="48"/>
  <c r="J53" i="48"/>
  <c r="K185" i="48"/>
  <c r="K285" i="48"/>
  <c r="K171" i="48"/>
  <c r="K271" i="48"/>
  <c r="K128" i="48"/>
  <c r="K257" i="48"/>
  <c r="J13" i="48"/>
  <c r="K143" i="48"/>
  <c r="K185" i="40"/>
  <c r="I139" i="40"/>
  <c r="I167" i="40"/>
  <c r="F13" i="40"/>
  <c r="I253" i="40"/>
  <c r="I238" i="40"/>
  <c r="I153" i="40"/>
  <c r="I124" i="40"/>
  <c r="I267" i="40"/>
  <c r="K285" i="40"/>
  <c r="H49" i="40"/>
  <c r="J169" i="53" l="1"/>
  <c r="I51" i="53"/>
  <c r="J183" i="53"/>
  <c r="J283" i="53"/>
  <c r="J255" i="53"/>
  <c r="J141" i="53"/>
  <c r="J269" i="53"/>
  <c r="J240" i="53"/>
  <c r="J155" i="53"/>
  <c r="J126" i="53"/>
  <c r="I11" i="53"/>
  <c r="J169" i="52"/>
  <c r="J183" i="52"/>
  <c r="J255" i="52"/>
  <c r="I11" i="52"/>
  <c r="J155" i="52"/>
  <c r="J141" i="52"/>
  <c r="J126" i="52"/>
  <c r="J269" i="52"/>
  <c r="I51" i="52"/>
  <c r="J240" i="52"/>
  <c r="J283" i="52"/>
  <c r="J269" i="51"/>
  <c r="J169" i="51"/>
  <c r="J283" i="51"/>
  <c r="J255" i="51"/>
  <c r="J126" i="51"/>
  <c r="I11" i="51"/>
  <c r="I51" i="51"/>
  <c r="J141" i="51"/>
  <c r="J240" i="51"/>
  <c r="J183" i="51"/>
  <c r="J155" i="51"/>
  <c r="J183" i="50"/>
  <c r="J169" i="50"/>
  <c r="J269" i="50"/>
  <c r="J126" i="50"/>
  <c r="J255" i="50"/>
  <c r="I11" i="50"/>
  <c r="J141" i="50"/>
  <c r="I51" i="50"/>
  <c r="J240" i="50"/>
  <c r="J155" i="50"/>
  <c r="J283" i="50"/>
  <c r="J255" i="49"/>
  <c r="J240" i="49"/>
  <c r="J183" i="49"/>
  <c r="I11" i="49"/>
  <c r="J126" i="49"/>
  <c r="J269" i="49"/>
  <c r="J169" i="49"/>
  <c r="J141" i="49"/>
  <c r="I51" i="49"/>
  <c r="J283" i="49"/>
  <c r="J155" i="49"/>
  <c r="I11" i="48"/>
  <c r="J255" i="48"/>
  <c r="J126" i="48"/>
  <c r="J269" i="48"/>
  <c r="J141" i="48"/>
  <c r="J183" i="48"/>
  <c r="I51" i="48"/>
  <c r="J155" i="48"/>
  <c r="J240" i="48"/>
  <c r="J169" i="48"/>
  <c r="J283" i="48"/>
  <c r="J183" i="40"/>
  <c r="J284" i="40"/>
  <c r="J263" i="40"/>
  <c r="J248" i="40"/>
  <c r="J277" i="40"/>
  <c r="J177" i="40"/>
  <c r="J163" i="40"/>
  <c r="J149" i="40"/>
  <c r="H123" i="40"/>
  <c r="G48" i="40"/>
  <c r="E12" i="40"/>
  <c r="K184" i="53"/>
  <c r="K156" i="53"/>
  <c r="J12" i="53"/>
  <c r="K284" i="53"/>
  <c r="K142" i="53"/>
  <c r="K170" i="53"/>
  <c r="K256" i="53"/>
  <c r="K270" i="53"/>
  <c r="J52" i="53"/>
  <c r="K241" i="53"/>
  <c r="K127" i="53"/>
  <c r="K170" i="52"/>
  <c r="K256" i="52"/>
  <c r="K156" i="52"/>
  <c r="K127" i="52"/>
  <c r="J52" i="52"/>
  <c r="K284" i="52"/>
  <c r="K184" i="52"/>
  <c r="K142" i="52"/>
  <c r="K270" i="52"/>
  <c r="J12" i="52"/>
  <c r="K241" i="52"/>
  <c r="K127" i="51"/>
  <c r="J52" i="51"/>
  <c r="K241" i="51"/>
  <c r="K270" i="51"/>
  <c r="K284" i="51"/>
  <c r="K156" i="51"/>
  <c r="K170" i="51"/>
  <c r="K256" i="51"/>
  <c r="J12" i="51"/>
  <c r="K142" i="51"/>
  <c r="K184" i="51"/>
  <c r="K184" i="50"/>
  <c r="K270" i="50"/>
  <c r="K256" i="50"/>
  <c r="K142" i="50"/>
  <c r="K241" i="50"/>
  <c r="K284" i="50"/>
  <c r="K127" i="50"/>
  <c r="J12" i="50"/>
  <c r="J52" i="50"/>
  <c r="K156" i="50"/>
  <c r="K170" i="50"/>
  <c r="K127" i="49"/>
  <c r="J52" i="49"/>
  <c r="K156" i="49"/>
  <c r="K256" i="49"/>
  <c r="K184" i="49"/>
  <c r="K170" i="49"/>
  <c r="J12" i="49"/>
  <c r="K241" i="49"/>
  <c r="K270" i="49"/>
  <c r="K142" i="49"/>
  <c r="K284" i="49"/>
  <c r="K241" i="48"/>
  <c r="K284" i="48"/>
  <c r="K270" i="48"/>
  <c r="K156" i="48"/>
  <c r="K256" i="48"/>
  <c r="K184" i="48"/>
  <c r="K170" i="48"/>
  <c r="J12" i="48"/>
  <c r="K127" i="48"/>
  <c r="K142" i="48"/>
  <c r="J52" i="48"/>
  <c r="K184" i="40"/>
  <c r="I138" i="40"/>
  <c r="I152" i="40"/>
  <c r="K284" i="40"/>
  <c r="F12" i="40"/>
  <c r="I266" i="40"/>
  <c r="I166" i="40"/>
  <c r="I123" i="40"/>
  <c r="I237" i="40"/>
  <c r="I252" i="40"/>
  <c r="H48" i="40"/>
  <c r="I50" i="53" l="1"/>
  <c r="J140" i="53"/>
  <c r="J282" i="53"/>
  <c r="J239" i="53"/>
  <c r="I10" i="53"/>
  <c r="J154" i="53"/>
  <c r="J182" i="53"/>
  <c r="J125" i="53"/>
  <c r="J268" i="53"/>
  <c r="J254" i="53"/>
  <c r="J168" i="53"/>
  <c r="J268" i="52"/>
  <c r="J140" i="52"/>
  <c r="J182" i="52"/>
  <c r="J239" i="52"/>
  <c r="I10" i="52"/>
  <c r="J168" i="52"/>
  <c r="J282" i="52"/>
  <c r="I50" i="52"/>
  <c r="J125" i="52"/>
  <c r="J154" i="52"/>
  <c r="J254" i="52"/>
  <c r="J140" i="51"/>
  <c r="I10" i="51"/>
  <c r="J254" i="51"/>
  <c r="J168" i="51"/>
  <c r="J182" i="51"/>
  <c r="J239" i="51"/>
  <c r="I50" i="51"/>
  <c r="J125" i="51"/>
  <c r="J154" i="51"/>
  <c r="J282" i="51"/>
  <c r="J268" i="51"/>
  <c r="J154" i="50"/>
  <c r="I50" i="50"/>
  <c r="I10" i="50"/>
  <c r="J125" i="50"/>
  <c r="J168" i="50"/>
  <c r="J254" i="50"/>
  <c r="J268" i="50"/>
  <c r="J182" i="50"/>
  <c r="J282" i="50"/>
  <c r="J239" i="50"/>
  <c r="J140" i="50"/>
  <c r="I10" i="49"/>
  <c r="J282" i="49"/>
  <c r="J140" i="49"/>
  <c r="J268" i="49"/>
  <c r="J239" i="49"/>
  <c r="J154" i="49"/>
  <c r="I50" i="49"/>
  <c r="J125" i="49"/>
  <c r="J168" i="49"/>
  <c r="J182" i="49"/>
  <c r="J254" i="49"/>
  <c r="J168" i="48"/>
  <c r="J239" i="48"/>
  <c r="J154" i="48"/>
  <c r="J268" i="48"/>
  <c r="J182" i="48"/>
  <c r="J254" i="48"/>
  <c r="I50" i="48"/>
  <c r="J140" i="48"/>
  <c r="J125" i="48"/>
  <c r="I10" i="48"/>
  <c r="J282" i="48"/>
  <c r="J182" i="40"/>
  <c r="J283" i="40"/>
  <c r="I249" i="40"/>
  <c r="F319" i="40" s="1"/>
  <c r="I278" i="40"/>
  <c r="H319" i="40" s="1"/>
  <c r="I264" i="40"/>
  <c r="G319" i="40" s="1"/>
  <c r="J247" i="40"/>
  <c r="J262" i="40"/>
  <c r="J276" i="40"/>
  <c r="I178" i="40"/>
  <c r="I219" i="40" s="1"/>
  <c r="J176" i="40"/>
  <c r="I164" i="40"/>
  <c r="H219" i="40" s="1"/>
  <c r="J162" i="40"/>
  <c r="I150" i="40"/>
  <c r="G219" i="40" s="1"/>
  <c r="J148" i="40"/>
  <c r="J134" i="40"/>
  <c r="I59" i="40"/>
  <c r="E11" i="40"/>
  <c r="J51" i="53"/>
  <c r="K283" i="53"/>
  <c r="J11" i="53"/>
  <c r="K183" i="53"/>
  <c r="K240" i="53"/>
  <c r="K269" i="53"/>
  <c r="K169" i="53"/>
  <c r="K255" i="53"/>
  <c r="K155" i="53"/>
  <c r="K126" i="53"/>
  <c r="K141" i="53"/>
  <c r="K269" i="52"/>
  <c r="K183" i="52"/>
  <c r="K283" i="52"/>
  <c r="K126" i="52"/>
  <c r="K255" i="52"/>
  <c r="J11" i="52"/>
  <c r="K240" i="52"/>
  <c r="K155" i="52"/>
  <c r="K141" i="52"/>
  <c r="K169" i="52"/>
  <c r="J51" i="52"/>
  <c r="K183" i="51"/>
  <c r="K155" i="51"/>
  <c r="J51" i="51"/>
  <c r="K141" i="51"/>
  <c r="K255" i="51"/>
  <c r="K269" i="51"/>
  <c r="K240" i="51"/>
  <c r="K283" i="51"/>
  <c r="K169" i="51"/>
  <c r="K126" i="51"/>
  <c r="J11" i="51"/>
  <c r="K155" i="50"/>
  <c r="K283" i="50"/>
  <c r="K255" i="50"/>
  <c r="J11" i="50"/>
  <c r="K169" i="50"/>
  <c r="K269" i="50"/>
  <c r="K141" i="50"/>
  <c r="J51" i="50"/>
  <c r="K126" i="50"/>
  <c r="K240" i="50"/>
  <c r="K183" i="50"/>
  <c r="J11" i="49"/>
  <c r="J51" i="49"/>
  <c r="K255" i="49"/>
  <c r="K141" i="49"/>
  <c r="K240" i="49"/>
  <c r="K169" i="49"/>
  <c r="K183" i="49"/>
  <c r="K283" i="49"/>
  <c r="K155" i="49"/>
  <c r="K126" i="49"/>
  <c r="K269" i="49"/>
  <c r="K155" i="48"/>
  <c r="K183" i="48"/>
  <c r="J51" i="48"/>
  <c r="K126" i="48"/>
  <c r="K141" i="48"/>
  <c r="K240" i="48"/>
  <c r="K269" i="48"/>
  <c r="K255" i="48"/>
  <c r="J11" i="48"/>
  <c r="K169" i="48"/>
  <c r="K283" i="48"/>
  <c r="K183" i="40"/>
  <c r="K283" i="40"/>
  <c r="F11" i="40"/>
  <c r="K149" i="40"/>
  <c r="K177" i="40"/>
  <c r="K248" i="40"/>
  <c r="K277" i="40"/>
  <c r="K163" i="40"/>
  <c r="K134" i="40"/>
  <c r="K263" i="40"/>
  <c r="J59" i="40"/>
  <c r="J153" i="53" l="1"/>
  <c r="J253" i="53"/>
  <c r="J238" i="53"/>
  <c r="J139" i="53"/>
  <c r="J181" i="53"/>
  <c r="I9" i="53"/>
  <c r="J281" i="53"/>
  <c r="I49" i="53"/>
  <c r="J124" i="53"/>
  <c r="J167" i="53"/>
  <c r="J267" i="53"/>
  <c r="J153" i="52"/>
  <c r="J238" i="52"/>
  <c r="I49" i="52"/>
  <c r="J167" i="52"/>
  <c r="J139" i="52"/>
  <c r="J124" i="52"/>
  <c r="J281" i="52"/>
  <c r="J181" i="52"/>
  <c r="J267" i="52"/>
  <c r="J253" i="52"/>
  <c r="I9" i="52"/>
  <c r="J238" i="51"/>
  <c r="J281" i="51"/>
  <c r="J124" i="51"/>
  <c r="J167" i="51"/>
  <c r="I9" i="51"/>
  <c r="J181" i="51"/>
  <c r="J153" i="51"/>
  <c r="J267" i="51"/>
  <c r="I49" i="51"/>
  <c r="J253" i="51"/>
  <c r="J139" i="51"/>
  <c r="J181" i="50"/>
  <c r="J253" i="50"/>
  <c r="I49" i="50"/>
  <c r="J124" i="50"/>
  <c r="J281" i="50"/>
  <c r="J153" i="50"/>
  <c r="J238" i="50"/>
  <c r="J139" i="50"/>
  <c r="J267" i="50"/>
  <c r="J167" i="50"/>
  <c r="I9" i="50"/>
  <c r="J281" i="49"/>
  <c r="J153" i="49"/>
  <c r="J181" i="49"/>
  <c r="J267" i="49"/>
  <c r="I49" i="49"/>
  <c r="I9" i="49"/>
  <c r="J124" i="49"/>
  <c r="J253" i="49"/>
  <c r="J167" i="49"/>
  <c r="J238" i="49"/>
  <c r="J139" i="49"/>
  <c r="J124" i="48"/>
  <c r="I49" i="48"/>
  <c r="J153" i="48"/>
  <c r="J139" i="48"/>
  <c r="J267" i="48"/>
  <c r="I9" i="48"/>
  <c r="J253" i="48"/>
  <c r="J238" i="48"/>
  <c r="J281" i="48"/>
  <c r="J167" i="48"/>
  <c r="J181" i="48"/>
  <c r="J181" i="40"/>
  <c r="J282" i="40"/>
  <c r="J261" i="40"/>
  <c r="J275" i="40"/>
  <c r="J246" i="40"/>
  <c r="J175" i="40"/>
  <c r="J161" i="40"/>
  <c r="J147" i="40"/>
  <c r="I135" i="40"/>
  <c r="F219" i="40" s="1"/>
  <c r="K219" i="40" s="1"/>
  <c r="J133" i="40"/>
  <c r="H60" i="40"/>
  <c r="D76" i="40" s="1"/>
  <c r="I58" i="40"/>
  <c r="E10" i="40"/>
  <c r="K282" i="53"/>
  <c r="K154" i="53"/>
  <c r="K239" i="53"/>
  <c r="K182" i="53"/>
  <c r="K125" i="53"/>
  <c r="K268" i="53"/>
  <c r="J10" i="53"/>
  <c r="J50" i="53"/>
  <c r="K254" i="53"/>
  <c r="K140" i="53"/>
  <c r="K168" i="53"/>
  <c r="K154" i="52"/>
  <c r="J50" i="52"/>
  <c r="K282" i="52"/>
  <c r="K268" i="52"/>
  <c r="J10" i="52"/>
  <c r="K140" i="52"/>
  <c r="K239" i="52"/>
  <c r="K125" i="52"/>
  <c r="K182" i="52"/>
  <c r="K254" i="52"/>
  <c r="K168" i="52"/>
  <c r="K154" i="51"/>
  <c r="K239" i="51"/>
  <c r="K125" i="51"/>
  <c r="J10" i="51"/>
  <c r="J50" i="51"/>
  <c r="K140" i="51"/>
  <c r="K282" i="51"/>
  <c r="K182" i="51"/>
  <c r="K168" i="51"/>
  <c r="K268" i="51"/>
  <c r="K254" i="51"/>
  <c r="K182" i="50"/>
  <c r="K282" i="50"/>
  <c r="K239" i="50"/>
  <c r="J50" i="50"/>
  <c r="K268" i="50"/>
  <c r="J10" i="50"/>
  <c r="K140" i="50"/>
  <c r="K168" i="50"/>
  <c r="K254" i="50"/>
  <c r="K125" i="50"/>
  <c r="K154" i="50"/>
  <c r="K282" i="49"/>
  <c r="K182" i="49"/>
  <c r="K168" i="49"/>
  <c r="K140" i="49"/>
  <c r="K268" i="49"/>
  <c r="J50" i="49"/>
  <c r="K125" i="49"/>
  <c r="K254" i="49"/>
  <c r="K239" i="49"/>
  <c r="K154" i="49"/>
  <c r="J10" i="49"/>
  <c r="K254" i="48"/>
  <c r="K282" i="48"/>
  <c r="K182" i="48"/>
  <c r="J10" i="48"/>
  <c r="K168" i="48"/>
  <c r="K125" i="48"/>
  <c r="K154" i="48"/>
  <c r="K268" i="48"/>
  <c r="K140" i="48"/>
  <c r="K239" i="48"/>
  <c r="J50" i="48"/>
  <c r="K182" i="40"/>
  <c r="K282" i="40"/>
  <c r="F10" i="40"/>
  <c r="K148" i="40"/>
  <c r="K176" i="40"/>
  <c r="K247" i="40"/>
  <c r="K262" i="40"/>
  <c r="K133" i="40"/>
  <c r="K162" i="40"/>
  <c r="K276" i="40"/>
  <c r="J58" i="40"/>
  <c r="J166" i="53" l="1"/>
  <c r="J252" i="53"/>
  <c r="I48" i="53"/>
  <c r="I8" i="53"/>
  <c r="J280" i="53"/>
  <c r="J138" i="53"/>
  <c r="J266" i="53"/>
  <c r="J123" i="53"/>
  <c r="J180" i="53"/>
  <c r="J237" i="53"/>
  <c r="J152" i="53"/>
  <c r="J180" i="52"/>
  <c r="J123" i="52"/>
  <c r="J237" i="52"/>
  <c r="J252" i="52"/>
  <c r="J166" i="52"/>
  <c r="J266" i="52"/>
  <c r="J280" i="52"/>
  <c r="I48" i="52"/>
  <c r="J152" i="52"/>
  <c r="I8" i="52"/>
  <c r="J138" i="52"/>
  <c r="J180" i="51"/>
  <c r="J280" i="51"/>
  <c r="J252" i="51"/>
  <c r="J266" i="51"/>
  <c r="J166" i="51"/>
  <c r="J152" i="51"/>
  <c r="J138" i="51"/>
  <c r="I48" i="51"/>
  <c r="I8" i="51"/>
  <c r="J123" i="51"/>
  <c r="J237" i="51"/>
  <c r="J166" i="50"/>
  <c r="J138" i="50"/>
  <c r="J152" i="50"/>
  <c r="J123" i="50"/>
  <c r="J252" i="50"/>
  <c r="J237" i="50"/>
  <c r="J280" i="50"/>
  <c r="J180" i="50"/>
  <c r="I8" i="50"/>
  <c r="J266" i="50"/>
  <c r="I48" i="50"/>
  <c r="I8" i="49"/>
  <c r="J266" i="49"/>
  <c r="J152" i="49"/>
  <c r="J252" i="49"/>
  <c r="J138" i="49"/>
  <c r="J166" i="49"/>
  <c r="J180" i="49"/>
  <c r="J280" i="49"/>
  <c r="J237" i="49"/>
  <c r="J123" i="49"/>
  <c r="I48" i="49"/>
  <c r="J237" i="48"/>
  <c r="J138" i="48"/>
  <c r="J166" i="48"/>
  <c r="I8" i="48"/>
  <c r="I48" i="48"/>
  <c r="J252" i="48"/>
  <c r="J280" i="48"/>
  <c r="J180" i="48"/>
  <c r="J266" i="48"/>
  <c r="J152" i="48"/>
  <c r="J123" i="48"/>
  <c r="J180" i="40"/>
  <c r="E77" i="40"/>
  <c r="J281" i="40"/>
  <c r="J274" i="40"/>
  <c r="E326" i="40"/>
  <c r="J245" i="40"/>
  <c r="G326" i="40"/>
  <c r="D326" i="40"/>
  <c r="F326" i="40"/>
  <c r="J260" i="40"/>
  <c r="J174" i="40"/>
  <c r="J160" i="40"/>
  <c r="J146" i="40"/>
  <c r="J132" i="40"/>
  <c r="I57" i="40"/>
  <c r="E9" i="40"/>
  <c r="K167" i="53"/>
  <c r="K267" i="53"/>
  <c r="J9" i="53"/>
  <c r="J49" i="53"/>
  <c r="K281" i="53"/>
  <c r="K181" i="53"/>
  <c r="K153" i="53"/>
  <c r="K124" i="53"/>
  <c r="K253" i="53"/>
  <c r="K139" i="53"/>
  <c r="K238" i="53"/>
  <c r="K167" i="52"/>
  <c r="K139" i="52"/>
  <c r="K181" i="52"/>
  <c r="K238" i="52"/>
  <c r="K281" i="52"/>
  <c r="K153" i="52"/>
  <c r="K124" i="52"/>
  <c r="K253" i="52"/>
  <c r="J49" i="52"/>
  <c r="J9" i="52"/>
  <c r="K267" i="52"/>
  <c r="K253" i="51"/>
  <c r="K167" i="51"/>
  <c r="K139" i="51"/>
  <c r="J9" i="51"/>
  <c r="K181" i="51"/>
  <c r="K238" i="51"/>
  <c r="K267" i="51"/>
  <c r="J49" i="51"/>
  <c r="K124" i="51"/>
  <c r="K281" i="51"/>
  <c r="K153" i="51"/>
  <c r="K167" i="50"/>
  <c r="J9" i="50"/>
  <c r="J49" i="50"/>
  <c r="K153" i="50"/>
  <c r="K253" i="50"/>
  <c r="K281" i="50"/>
  <c r="K139" i="50"/>
  <c r="K124" i="50"/>
  <c r="K238" i="50"/>
  <c r="K267" i="50"/>
  <c r="K181" i="50"/>
  <c r="K139" i="49"/>
  <c r="K181" i="49"/>
  <c r="K238" i="49"/>
  <c r="J9" i="49"/>
  <c r="K153" i="49"/>
  <c r="J49" i="49"/>
  <c r="K267" i="49"/>
  <c r="K253" i="49"/>
  <c r="K167" i="49"/>
  <c r="K281" i="49"/>
  <c r="K124" i="49"/>
  <c r="K167" i="48"/>
  <c r="K281" i="48"/>
  <c r="J9" i="48"/>
  <c r="K253" i="48"/>
  <c r="K181" i="48"/>
  <c r="K153" i="48"/>
  <c r="K267" i="48"/>
  <c r="K139" i="48"/>
  <c r="K238" i="48"/>
  <c r="J49" i="48"/>
  <c r="K124" i="48"/>
  <c r="K181" i="40"/>
  <c r="K161" i="40"/>
  <c r="K175" i="40"/>
  <c r="K281" i="40"/>
  <c r="K275" i="40"/>
  <c r="K261" i="40"/>
  <c r="K132" i="40"/>
  <c r="K147" i="40"/>
  <c r="K246" i="40"/>
  <c r="F9" i="40"/>
  <c r="J57" i="40"/>
  <c r="L248" i="53" l="1"/>
  <c r="L263" i="53"/>
  <c r="L134" i="53"/>
  <c r="K19" i="53"/>
  <c r="L277" i="53"/>
  <c r="L177" i="53"/>
  <c r="L149" i="53"/>
  <c r="L163" i="53"/>
  <c r="L191" i="53"/>
  <c r="L291" i="53"/>
  <c r="K59" i="53"/>
  <c r="K19" i="52"/>
  <c r="K59" i="52"/>
  <c r="L263" i="52"/>
  <c r="L134" i="52"/>
  <c r="L277" i="52"/>
  <c r="L149" i="52"/>
  <c r="L177" i="52"/>
  <c r="L163" i="52"/>
  <c r="L291" i="52"/>
  <c r="L248" i="52"/>
  <c r="L191" i="52"/>
  <c r="L134" i="51"/>
  <c r="K59" i="51"/>
  <c r="L277" i="51"/>
  <c r="L163" i="51"/>
  <c r="L291" i="51"/>
  <c r="K19" i="51"/>
  <c r="L149" i="51"/>
  <c r="L177" i="51"/>
  <c r="L263" i="51"/>
  <c r="L248" i="51"/>
  <c r="L191" i="51"/>
  <c r="L277" i="50"/>
  <c r="L248" i="50"/>
  <c r="L134" i="50"/>
  <c r="L149" i="50"/>
  <c r="L191" i="50"/>
  <c r="K59" i="50"/>
  <c r="K19" i="50"/>
  <c r="L177" i="50"/>
  <c r="L291" i="50"/>
  <c r="L263" i="50"/>
  <c r="L163" i="50"/>
  <c r="L177" i="49"/>
  <c r="L263" i="49"/>
  <c r="L277" i="49"/>
  <c r="L134" i="49"/>
  <c r="L291" i="49"/>
  <c r="L248" i="49"/>
  <c r="L191" i="49"/>
  <c r="L149" i="49"/>
  <c r="K59" i="49"/>
  <c r="L163" i="49"/>
  <c r="K19" i="49"/>
  <c r="L291" i="48"/>
  <c r="L177" i="48"/>
  <c r="L163" i="48"/>
  <c r="L191" i="48"/>
  <c r="L263" i="48"/>
  <c r="K19" i="48"/>
  <c r="L149" i="48"/>
  <c r="L134" i="48"/>
  <c r="L277" i="48"/>
  <c r="K59" i="48"/>
  <c r="L248" i="48"/>
  <c r="L191" i="40"/>
  <c r="J280" i="40"/>
  <c r="J259" i="40"/>
  <c r="J244" i="40"/>
  <c r="J273" i="40"/>
  <c r="J173" i="40"/>
  <c r="J159" i="40"/>
  <c r="J145" i="40"/>
  <c r="J131" i="40"/>
  <c r="I56" i="40"/>
  <c r="E8" i="40"/>
  <c r="J8" i="53"/>
  <c r="K280" i="53"/>
  <c r="K237" i="53"/>
  <c r="K123" i="53"/>
  <c r="K266" i="53"/>
  <c r="K138" i="53"/>
  <c r="K180" i="53"/>
  <c r="J48" i="53"/>
  <c r="K166" i="53"/>
  <c r="K252" i="53"/>
  <c r="K152" i="53"/>
  <c r="K138" i="52"/>
  <c r="K237" i="52"/>
  <c r="J8" i="52"/>
  <c r="K252" i="52"/>
  <c r="K266" i="52"/>
  <c r="K166" i="52"/>
  <c r="K280" i="52"/>
  <c r="K180" i="52"/>
  <c r="J48" i="52"/>
  <c r="K123" i="52"/>
  <c r="K152" i="52"/>
  <c r="K123" i="51"/>
  <c r="K266" i="51"/>
  <c r="K280" i="51"/>
  <c r="K138" i="51"/>
  <c r="K252" i="51"/>
  <c r="K180" i="51"/>
  <c r="K237" i="51"/>
  <c r="J48" i="51"/>
  <c r="K152" i="51"/>
  <c r="J8" i="51"/>
  <c r="K166" i="51"/>
  <c r="K266" i="50"/>
  <c r="K123" i="50"/>
  <c r="K180" i="50"/>
  <c r="J8" i="50"/>
  <c r="K280" i="50"/>
  <c r="K152" i="50"/>
  <c r="K237" i="50"/>
  <c r="K138" i="50"/>
  <c r="J48" i="50"/>
  <c r="K166" i="50"/>
  <c r="K252" i="50"/>
  <c r="K237" i="49"/>
  <c r="K166" i="49"/>
  <c r="K266" i="49"/>
  <c r="K280" i="49"/>
  <c r="K180" i="49"/>
  <c r="J48" i="49"/>
  <c r="J8" i="49"/>
  <c r="K252" i="49"/>
  <c r="K138" i="49"/>
  <c r="K123" i="49"/>
  <c r="K152" i="49"/>
  <c r="K138" i="48"/>
  <c r="K280" i="48"/>
  <c r="K152" i="48"/>
  <c r="K252" i="48"/>
  <c r="K166" i="48"/>
  <c r="K180" i="48"/>
  <c r="J8" i="48"/>
  <c r="K123" i="48"/>
  <c r="J48" i="48"/>
  <c r="K237" i="48"/>
  <c r="K266" i="48"/>
  <c r="K180" i="40"/>
  <c r="K245" i="40"/>
  <c r="K260" i="40"/>
  <c r="K146" i="40"/>
  <c r="K131" i="40"/>
  <c r="K274" i="40"/>
  <c r="K280" i="40"/>
  <c r="F8" i="40"/>
  <c r="K160" i="40"/>
  <c r="K174" i="40"/>
  <c r="J56" i="40"/>
  <c r="K164" i="53" l="1"/>
  <c r="H218" i="53" s="1"/>
  <c r="K264" i="53"/>
  <c r="G318" i="53" s="1"/>
  <c r="K178" i="53"/>
  <c r="I218" i="53" s="1"/>
  <c r="J60" i="53"/>
  <c r="D75" i="53" s="1"/>
  <c r="K192" i="53"/>
  <c r="J218" i="53" s="1"/>
  <c r="K150" i="53"/>
  <c r="G218" i="53" s="1"/>
  <c r="K278" i="53"/>
  <c r="H318" i="53" s="1"/>
  <c r="K135" i="53"/>
  <c r="F218" i="53" s="1"/>
  <c r="K249" i="53"/>
  <c r="F318" i="53" s="1"/>
  <c r="K292" i="53"/>
  <c r="I318" i="53" s="1"/>
  <c r="J20" i="53"/>
  <c r="D34" i="53" s="1"/>
  <c r="L290" i="53"/>
  <c r="L162" i="53"/>
  <c r="L176" i="53"/>
  <c r="C33" i="53"/>
  <c r="K18" i="53"/>
  <c r="L262" i="53"/>
  <c r="K58" i="53"/>
  <c r="L190" i="53"/>
  <c r="L148" i="53"/>
  <c r="L276" i="53"/>
  <c r="L133" i="53"/>
  <c r="L247" i="53"/>
  <c r="K164" i="52"/>
  <c r="H218" i="52" s="1"/>
  <c r="K135" i="52"/>
  <c r="F218" i="52" s="1"/>
  <c r="J60" i="52"/>
  <c r="D75" i="52" s="1"/>
  <c r="K192" i="52"/>
  <c r="J218" i="52" s="1"/>
  <c r="K292" i="52"/>
  <c r="I318" i="52" s="1"/>
  <c r="K178" i="52"/>
  <c r="I218" i="52" s="1"/>
  <c r="K278" i="52"/>
  <c r="H318" i="52" s="1"/>
  <c r="K264" i="52"/>
  <c r="G318" i="52" s="1"/>
  <c r="E325" i="52" s="1"/>
  <c r="J20" i="52"/>
  <c r="D34" i="52" s="1"/>
  <c r="K249" i="52"/>
  <c r="F318" i="52" s="1"/>
  <c r="K150" i="52"/>
  <c r="G218" i="52" s="1"/>
  <c r="L247" i="52"/>
  <c r="L162" i="52"/>
  <c r="L148" i="52"/>
  <c r="L133" i="52"/>
  <c r="K58" i="52"/>
  <c r="L190" i="52"/>
  <c r="L290" i="52"/>
  <c r="L176" i="52"/>
  <c r="L276" i="52"/>
  <c r="L262" i="52"/>
  <c r="K18" i="52"/>
  <c r="C33" i="52"/>
  <c r="K178" i="51"/>
  <c r="I218" i="51" s="1"/>
  <c r="J20" i="51"/>
  <c r="D34" i="51" s="1"/>
  <c r="K164" i="51"/>
  <c r="H218" i="51" s="1"/>
  <c r="J60" i="51"/>
  <c r="D75" i="51" s="1"/>
  <c r="K249" i="51"/>
  <c r="F318" i="51" s="1"/>
  <c r="K192" i="51"/>
  <c r="J218" i="51" s="1"/>
  <c r="K264" i="51"/>
  <c r="G318" i="51" s="1"/>
  <c r="K150" i="51"/>
  <c r="G218" i="51" s="1"/>
  <c r="K292" i="51"/>
  <c r="I318" i="51" s="1"/>
  <c r="G325" i="51" s="1"/>
  <c r="K278" i="51"/>
  <c r="H318" i="51" s="1"/>
  <c r="K135" i="51"/>
  <c r="F218" i="51" s="1"/>
  <c r="L247" i="51"/>
  <c r="L176" i="51"/>
  <c r="C33" i="51"/>
  <c r="K18" i="51"/>
  <c r="L162" i="51"/>
  <c r="K58" i="51"/>
  <c r="L190" i="51"/>
  <c r="L262" i="51"/>
  <c r="L148" i="51"/>
  <c r="L290" i="51"/>
  <c r="L276" i="51"/>
  <c r="L133" i="51"/>
  <c r="K264" i="50"/>
  <c r="G318" i="50" s="1"/>
  <c r="K178" i="50"/>
  <c r="I218" i="50" s="1"/>
  <c r="J60" i="50"/>
  <c r="D75" i="50" s="1"/>
  <c r="K150" i="50"/>
  <c r="G218" i="50" s="1"/>
  <c r="K249" i="50"/>
  <c r="F318" i="50" s="1"/>
  <c r="K164" i="50"/>
  <c r="H218" i="50" s="1"/>
  <c r="K292" i="50"/>
  <c r="I318" i="50" s="1"/>
  <c r="J20" i="50"/>
  <c r="D34" i="50" s="1"/>
  <c r="K192" i="50"/>
  <c r="J218" i="50" s="1"/>
  <c r="K135" i="50"/>
  <c r="F218" i="50" s="1"/>
  <c r="K278" i="50"/>
  <c r="H318" i="50" s="1"/>
  <c r="F325" i="50" s="1"/>
  <c r="L262" i="50"/>
  <c r="L176" i="50"/>
  <c r="K58" i="50"/>
  <c r="L148" i="50"/>
  <c r="L247" i="50"/>
  <c r="L162" i="50"/>
  <c r="L290" i="50"/>
  <c r="C33" i="50"/>
  <c r="K18" i="50"/>
  <c r="L190" i="50"/>
  <c r="L133" i="50"/>
  <c r="L276" i="50"/>
  <c r="K164" i="49"/>
  <c r="H218" i="49" s="1"/>
  <c r="K135" i="49"/>
  <c r="F218" i="49" s="1"/>
  <c r="K150" i="49"/>
  <c r="G218" i="49" s="1"/>
  <c r="K264" i="49"/>
  <c r="G318" i="49" s="1"/>
  <c r="J20" i="49"/>
  <c r="D34" i="49" s="1"/>
  <c r="J60" i="49"/>
  <c r="D75" i="49" s="1"/>
  <c r="K192" i="49"/>
  <c r="J218" i="49" s="1"/>
  <c r="K292" i="49"/>
  <c r="I318" i="49" s="1"/>
  <c r="K278" i="49"/>
  <c r="H318" i="49" s="1"/>
  <c r="F325" i="49" s="1"/>
  <c r="K178" i="49"/>
  <c r="I218" i="49" s="1"/>
  <c r="K249" i="49"/>
  <c r="F318" i="49" s="1"/>
  <c r="D325" i="49" s="1"/>
  <c r="L162" i="49"/>
  <c r="L148" i="49"/>
  <c r="L247" i="49"/>
  <c r="L133" i="49"/>
  <c r="L262" i="49"/>
  <c r="C33" i="49"/>
  <c r="K18" i="49"/>
  <c r="K58" i="49"/>
  <c r="L190" i="49"/>
  <c r="L290" i="49"/>
  <c r="L276" i="49"/>
  <c r="L176" i="49"/>
  <c r="K278" i="48"/>
  <c r="H318" i="48" s="1"/>
  <c r="K249" i="48"/>
  <c r="F318" i="48" s="1"/>
  <c r="J60" i="48"/>
  <c r="D75" i="48" s="1"/>
  <c r="K135" i="48"/>
  <c r="F218" i="48" s="1"/>
  <c r="J20" i="48"/>
  <c r="D34" i="48" s="1"/>
  <c r="K192" i="48"/>
  <c r="J218" i="48" s="1"/>
  <c r="K178" i="48"/>
  <c r="I218" i="48" s="1"/>
  <c r="K264" i="48"/>
  <c r="G318" i="48" s="1"/>
  <c r="E325" i="48" s="1"/>
  <c r="K164" i="48"/>
  <c r="H218" i="48" s="1"/>
  <c r="K292" i="48"/>
  <c r="I318" i="48" s="1"/>
  <c r="K150" i="48"/>
  <c r="G218" i="48" s="1"/>
  <c r="K58" i="48"/>
  <c r="L133" i="48"/>
  <c r="C33" i="48"/>
  <c r="K18" i="48"/>
  <c r="L190" i="48"/>
  <c r="L176" i="48"/>
  <c r="L247" i="48"/>
  <c r="L148" i="48"/>
  <c r="L276" i="48"/>
  <c r="L262" i="48"/>
  <c r="L162" i="48"/>
  <c r="L290" i="48"/>
  <c r="K192" i="40"/>
  <c r="J218" i="40" s="1"/>
  <c r="L190" i="40"/>
  <c r="K292" i="40"/>
  <c r="L291" i="40"/>
  <c r="J272" i="40"/>
  <c r="J243" i="40"/>
  <c r="J258" i="40"/>
  <c r="J172" i="40"/>
  <c r="J158" i="40"/>
  <c r="J144" i="40"/>
  <c r="J130" i="40"/>
  <c r="I55" i="40"/>
  <c r="F20" i="40"/>
  <c r="D36" i="40" s="1"/>
  <c r="G19" i="40"/>
  <c r="M291" i="53"/>
  <c r="M263" i="53"/>
  <c r="M277" i="53"/>
  <c r="M163" i="53"/>
  <c r="L19" i="53"/>
  <c r="M191" i="53"/>
  <c r="M248" i="53"/>
  <c r="M149" i="53"/>
  <c r="M177" i="53"/>
  <c r="L59" i="53"/>
  <c r="M134" i="53"/>
  <c r="M248" i="52"/>
  <c r="M291" i="52"/>
  <c r="L59" i="52"/>
  <c r="M277" i="52"/>
  <c r="M191" i="52"/>
  <c r="M177" i="52"/>
  <c r="M263" i="52"/>
  <c r="L19" i="52"/>
  <c r="M163" i="52"/>
  <c r="M134" i="52"/>
  <c r="M149" i="52"/>
  <c r="L59" i="51"/>
  <c r="M263" i="51"/>
  <c r="M177" i="51"/>
  <c r="M291" i="51"/>
  <c r="M134" i="51"/>
  <c r="M149" i="51"/>
  <c r="M277" i="51"/>
  <c r="M248" i="51"/>
  <c r="L19" i="51"/>
  <c r="M163" i="51"/>
  <c r="M191" i="51"/>
  <c r="M263" i="50"/>
  <c r="M291" i="50"/>
  <c r="M191" i="50"/>
  <c r="M277" i="50"/>
  <c r="M177" i="50"/>
  <c r="M149" i="50"/>
  <c r="L19" i="50"/>
  <c r="M163" i="50"/>
  <c r="L59" i="50"/>
  <c r="M248" i="50"/>
  <c r="M134" i="50"/>
  <c r="M163" i="49"/>
  <c r="M248" i="49"/>
  <c r="M177" i="49"/>
  <c r="M149" i="49"/>
  <c r="L59" i="49"/>
  <c r="M291" i="49"/>
  <c r="M134" i="49"/>
  <c r="M191" i="49"/>
  <c r="M277" i="49"/>
  <c r="M263" i="49"/>
  <c r="L19" i="49"/>
  <c r="M263" i="48"/>
  <c r="M177" i="48"/>
  <c r="M149" i="48"/>
  <c r="M291" i="48"/>
  <c r="M134" i="48"/>
  <c r="M191" i="48"/>
  <c r="M248" i="48"/>
  <c r="M277" i="48"/>
  <c r="M163" i="48"/>
  <c r="L59" i="48"/>
  <c r="L19" i="48"/>
  <c r="M191" i="40"/>
  <c r="K259" i="40"/>
  <c r="K173" i="40"/>
  <c r="K159" i="40"/>
  <c r="H19" i="40"/>
  <c r="K244" i="40"/>
  <c r="K273" i="40"/>
  <c r="M291" i="40"/>
  <c r="K145" i="40"/>
  <c r="K130" i="40"/>
  <c r="J55" i="40"/>
  <c r="F325" i="53" l="1"/>
  <c r="L289" i="53"/>
  <c r="E76" i="53"/>
  <c r="K57" i="53"/>
  <c r="K218" i="53"/>
  <c r="K225" i="53" s="1"/>
  <c r="F35" i="53"/>
  <c r="L275" i="53"/>
  <c r="L261" i="53"/>
  <c r="E317" i="53"/>
  <c r="C324" i="53" s="1"/>
  <c r="L161" i="53"/>
  <c r="G325" i="53"/>
  <c r="E325" i="53"/>
  <c r="L147" i="53"/>
  <c r="L132" i="53"/>
  <c r="K17" i="53"/>
  <c r="L246" i="53"/>
  <c r="L189" i="53"/>
  <c r="L175" i="53"/>
  <c r="D325" i="53"/>
  <c r="L289" i="52"/>
  <c r="L261" i="52"/>
  <c r="L175" i="52"/>
  <c r="L189" i="52"/>
  <c r="F325" i="52"/>
  <c r="E76" i="52"/>
  <c r="L246" i="52"/>
  <c r="E317" i="52"/>
  <c r="C324" i="52" s="1"/>
  <c r="L132" i="52"/>
  <c r="L161" i="52"/>
  <c r="D325" i="52"/>
  <c r="F225" i="52"/>
  <c r="K17" i="52"/>
  <c r="L275" i="52"/>
  <c r="K57" i="52"/>
  <c r="L147" i="52"/>
  <c r="K218" i="52"/>
  <c r="K225" i="52" s="1"/>
  <c r="F35" i="52"/>
  <c r="G325" i="52"/>
  <c r="H225" i="52"/>
  <c r="L275" i="51"/>
  <c r="L147" i="51"/>
  <c r="E76" i="51"/>
  <c r="L189" i="51"/>
  <c r="L161" i="51"/>
  <c r="L175" i="51"/>
  <c r="E325" i="51"/>
  <c r="L261" i="51"/>
  <c r="K57" i="51"/>
  <c r="K17" i="51"/>
  <c r="F325" i="51"/>
  <c r="K218" i="51"/>
  <c r="K225" i="51" s="1"/>
  <c r="F35" i="51"/>
  <c r="L132" i="51"/>
  <c r="L289" i="51"/>
  <c r="E317" i="51"/>
  <c r="C324" i="51" s="1"/>
  <c r="L246" i="51"/>
  <c r="D325" i="51"/>
  <c r="K17" i="50"/>
  <c r="L289" i="50"/>
  <c r="L261" i="50"/>
  <c r="K218" i="50"/>
  <c r="K225" i="50" s="1"/>
  <c r="F35" i="50"/>
  <c r="L132" i="50"/>
  <c r="E317" i="50"/>
  <c r="C324" i="50" s="1"/>
  <c r="L147" i="50"/>
  <c r="L175" i="50"/>
  <c r="G325" i="50"/>
  <c r="E76" i="50"/>
  <c r="L275" i="50"/>
  <c r="L189" i="50"/>
  <c r="L161" i="50"/>
  <c r="F225" i="50"/>
  <c r="H225" i="50"/>
  <c r="I225" i="50"/>
  <c r="L246" i="50"/>
  <c r="K57" i="50"/>
  <c r="J225" i="50"/>
  <c r="D325" i="50"/>
  <c r="E325" i="50"/>
  <c r="L275" i="49"/>
  <c r="L189" i="49"/>
  <c r="L246" i="49"/>
  <c r="L161" i="49"/>
  <c r="G325" i="49"/>
  <c r="E325" i="49"/>
  <c r="K17" i="49"/>
  <c r="L147" i="49"/>
  <c r="L175" i="49"/>
  <c r="E317" i="49"/>
  <c r="C324" i="49" s="1"/>
  <c r="L132" i="49"/>
  <c r="E76" i="49"/>
  <c r="L289" i="49"/>
  <c r="K57" i="49"/>
  <c r="L261" i="49"/>
  <c r="K218" i="49"/>
  <c r="K225" i="49" s="1"/>
  <c r="F35" i="49"/>
  <c r="L246" i="48"/>
  <c r="L132" i="48"/>
  <c r="E76" i="48"/>
  <c r="L275" i="48"/>
  <c r="L261" i="48"/>
  <c r="K17" i="48"/>
  <c r="G325" i="48"/>
  <c r="D325" i="48"/>
  <c r="L161" i="48"/>
  <c r="L189" i="48"/>
  <c r="L289" i="48"/>
  <c r="L147" i="48"/>
  <c r="L175" i="48"/>
  <c r="E317" i="48"/>
  <c r="C324" i="48" s="1"/>
  <c r="K57" i="48"/>
  <c r="K218" i="48"/>
  <c r="K225" i="48" s="1"/>
  <c r="F35" i="48"/>
  <c r="F325" i="48"/>
  <c r="L189" i="40"/>
  <c r="L290" i="40"/>
  <c r="I318" i="40"/>
  <c r="J242" i="40"/>
  <c r="J257" i="40"/>
  <c r="J271" i="40"/>
  <c r="K227" i="40"/>
  <c r="G227" i="40"/>
  <c r="F227" i="40"/>
  <c r="I227" i="40"/>
  <c r="H227" i="40"/>
  <c r="J171" i="40"/>
  <c r="J157" i="40"/>
  <c r="J143" i="40"/>
  <c r="J129" i="40"/>
  <c r="I54" i="40"/>
  <c r="F37" i="40"/>
  <c r="G18" i="40"/>
  <c r="C35" i="40"/>
  <c r="E319" i="40" s="1"/>
  <c r="C326" i="40" s="1"/>
  <c r="L58" i="53"/>
  <c r="M162" i="53"/>
  <c r="M133" i="53"/>
  <c r="M247" i="53"/>
  <c r="M276" i="53"/>
  <c r="M148" i="53"/>
  <c r="M190" i="53"/>
  <c r="M290" i="53"/>
  <c r="M262" i="53"/>
  <c r="M176" i="53"/>
  <c r="L18" i="53"/>
  <c r="E33" i="53"/>
  <c r="M262" i="52"/>
  <c r="M190" i="52"/>
  <c r="E33" i="52"/>
  <c r="M162" i="52"/>
  <c r="M290" i="52"/>
  <c r="M176" i="52"/>
  <c r="M247" i="52"/>
  <c r="L18" i="52"/>
  <c r="L58" i="52"/>
  <c r="M133" i="52"/>
  <c r="M276" i="52"/>
  <c r="M148" i="52"/>
  <c r="M190" i="51"/>
  <c r="M262" i="51"/>
  <c r="L18" i="51"/>
  <c r="E33" i="51"/>
  <c r="M276" i="51"/>
  <c r="M247" i="51"/>
  <c r="M148" i="51"/>
  <c r="M162" i="51"/>
  <c r="L58" i="51"/>
  <c r="M290" i="51"/>
  <c r="M176" i="51"/>
  <c r="M133" i="51"/>
  <c r="L18" i="50"/>
  <c r="M262" i="50"/>
  <c r="L58" i="50"/>
  <c r="E33" i="50"/>
  <c r="M176" i="50"/>
  <c r="M276" i="50"/>
  <c r="M162" i="50"/>
  <c r="M133" i="50"/>
  <c r="M290" i="50"/>
  <c r="M148" i="50"/>
  <c r="M190" i="50"/>
  <c r="M247" i="50"/>
  <c r="M276" i="49"/>
  <c r="M247" i="49"/>
  <c r="M133" i="49"/>
  <c r="L58" i="49"/>
  <c r="E33" i="49"/>
  <c r="M262" i="49"/>
  <c r="M148" i="49"/>
  <c r="M176" i="49"/>
  <c r="M190" i="49"/>
  <c r="M162" i="49"/>
  <c r="L18" i="49"/>
  <c r="M290" i="49"/>
  <c r="M247" i="48"/>
  <c r="M276" i="48"/>
  <c r="L18" i="48"/>
  <c r="M148" i="48"/>
  <c r="E33" i="48"/>
  <c r="M162" i="48"/>
  <c r="L58" i="48"/>
  <c r="M290" i="48"/>
  <c r="M176" i="48"/>
  <c r="M133" i="48"/>
  <c r="M262" i="48"/>
  <c r="M190" i="48"/>
  <c r="M190" i="40"/>
  <c r="K272" i="40"/>
  <c r="K158" i="40"/>
  <c r="K144" i="40"/>
  <c r="E35" i="40"/>
  <c r="K258" i="40"/>
  <c r="K172" i="40"/>
  <c r="M290" i="40"/>
  <c r="K129" i="40"/>
  <c r="K243" i="40"/>
  <c r="H18" i="40"/>
  <c r="J54" i="40"/>
  <c r="G225" i="53" l="1"/>
  <c r="F225" i="53"/>
  <c r="J225" i="53"/>
  <c r="H225" i="51"/>
  <c r="I225" i="51"/>
  <c r="J225" i="51"/>
  <c r="G225" i="50"/>
  <c r="F225" i="49"/>
  <c r="G225" i="49"/>
  <c r="H225" i="49"/>
  <c r="K16" i="53"/>
  <c r="L245" i="53"/>
  <c r="L131" i="53"/>
  <c r="L146" i="53"/>
  <c r="L160" i="53"/>
  <c r="I225" i="53"/>
  <c r="K56" i="53"/>
  <c r="L188" i="53"/>
  <c r="L274" i="53"/>
  <c r="H225" i="53"/>
  <c r="L174" i="53"/>
  <c r="L260" i="53"/>
  <c r="L288" i="53"/>
  <c r="L274" i="52"/>
  <c r="L260" i="52"/>
  <c r="I225" i="52"/>
  <c r="L245" i="52"/>
  <c r="L174" i="52"/>
  <c r="J225" i="52"/>
  <c r="L160" i="52"/>
  <c r="L131" i="52"/>
  <c r="G225" i="52"/>
  <c r="L146" i="52"/>
  <c r="L188" i="52"/>
  <c r="K56" i="52"/>
  <c r="K16" i="52"/>
  <c r="L288" i="52"/>
  <c r="L146" i="51"/>
  <c r="L245" i="51"/>
  <c r="K56" i="51"/>
  <c r="L188" i="51"/>
  <c r="L288" i="51"/>
  <c r="K16" i="51"/>
  <c r="L260" i="51"/>
  <c r="F225" i="51"/>
  <c r="L160" i="51"/>
  <c r="L131" i="51"/>
  <c r="L174" i="51"/>
  <c r="G225" i="51"/>
  <c r="L274" i="51"/>
  <c r="L131" i="50"/>
  <c r="L245" i="50"/>
  <c r="L160" i="50"/>
  <c r="L274" i="50"/>
  <c r="L146" i="50"/>
  <c r="L288" i="50"/>
  <c r="K56" i="50"/>
  <c r="L260" i="50"/>
  <c r="K16" i="50"/>
  <c r="L188" i="50"/>
  <c r="L174" i="50"/>
  <c r="L160" i="49"/>
  <c r="L188" i="49"/>
  <c r="K16" i="49"/>
  <c r="L260" i="49"/>
  <c r="L288" i="49"/>
  <c r="I225" i="49"/>
  <c r="J225" i="49"/>
  <c r="K56" i="49"/>
  <c r="L131" i="49"/>
  <c r="L245" i="49"/>
  <c r="L274" i="49"/>
  <c r="L174" i="49"/>
  <c r="L146" i="49"/>
  <c r="H225" i="48"/>
  <c r="L146" i="48"/>
  <c r="J225" i="48"/>
  <c r="L245" i="48"/>
  <c r="K56" i="48"/>
  <c r="L160" i="48"/>
  <c r="L260" i="48"/>
  <c r="L131" i="48"/>
  <c r="L174" i="48"/>
  <c r="L288" i="48"/>
  <c r="K16" i="48"/>
  <c r="L274" i="48"/>
  <c r="I225" i="48"/>
  <c r="F225" i="48"/>
  <c r="L188" i="48"/>
  <c r="G225" i="48"/>
  <c r="L188" i="40"/>
  <c r="L289" i="40"/>
  <c r="J270" i="40"/>
  <c r="J241" i="40"/>
  <c r="J256" i="40"/>
  <c r="J170" i="40"/>
  <c r="J156" i="40"/>
  <c r="J142" i="40"/>
  <c r="J128" i="40"/>
  <c r="I53" i="40"/>
  <c r="G17" i="40"/>
  <c r="L17" i="53"/>
  <c r="M132" i="53"/>
  <c r="M161" i="53"/>
  <c r="M275" i="53"/>
  <c r="M189" i="53"/>
  <c r="M261" i="53"/>
  <c r="M246" i="53"/>
  <c r="M289" i="53"/>
  <c r="M147" i="53"/>
  <c r="L57" i="53"/>
  <c r="M175" i="53"/>
  <c r="M175" i="52"/>
  <c r="M132" i="52"/>
  <c r="M147" i="52"/>
  <c r="L57" i="52"/>
  <c r="M275" i="52"/>
  <c r="M246" i="52"/>
  <c r="M289" i="52"/>
  <c r="M161" i="52"/>
  <c r="M189" i="52"/>
  <c r="L17" i="52"/>
  <c r="M261" i="52"/>
  <c r="M289" i="51"/>
  <c r="M175" i="51"/>
  <c r="M147" i="51"/>
  <c r="L57" i="51"/>
  <c r="M261" i="51"/>
  <c r="M132" i="51"/>
  <c r="M246" i="51"/>
  <c r="M189" i="51"/>
  <c r="L17" i="51"/>
  <c r="M161" i="51"/>
  <c r="M275" i="51"/>
  <c r="M132" i="50"/>
  <c r="M161" i="50"/>
  <c r="M147" i="50"/>
  <c r="L57" i="50"/>
  <c r="L17" i="50"/>
  <c r="M175" i="50"/>
  <c r="M289" i="50"/>
  <c r="M261" i="50"/>
  <c r="M246" i="50"/>
  <c r="M275" i="50"/>
  <c r="M189" i="50"/>
  <c r="M161" i="49"/>
  <c r="L17" i="49"/>
  <c r="M289" i="49"/>
  <c r="L57" i="49"/>
  <c r="M246" i="49"/>
  <c r="M189" i="49"/>
  <c r="M261" i="49"/>
  <c r="M175" i="49"/>
  <c r="M147" i="49"/>
  <c r="M132" i="49"/>
  <c r="M275" i="49"/>
  <c r="M147" i="48"/>
  <c r="M246" i="48"/>
  <c r="M161" i="48"/>
  <c r="M132" i="48"/>
  <c r="M275" i="48"/>
  <c r="M189" i="48"/>
  <c r="M175" i="48"/>
  <c r="L57" i="48"/>
  <c r="M261" i="48"/>
  <c r="L17" i="48"/>
  <c r="M289" i="48"/>
  <c r="M189" i="40"/>
  <c r="K271" i="40"/>
  <c r="K242" i="40"/>
  <c r="K143" i="40"/>
  <c r="K128" i="40"/>
  <c r="K157" i="40"/>
  <c r="H17" i="40"/>
  <c r="M289" i="40"/>
  <c r="K171" i="40"/>
  <c r="K257" i="40"/>
  <c r="J53" i="40"/>
  <c r="L287" i="53" l="1"/>
  <c r="L273" i="53"/>
  <c r="L244" i="53"/>
  <c r="L173" i="53"/>
  <c r="L187" i="53"/>
  <c r="L145" i="53"/>
  <c r="L159" i="53"/>
  <c r="L130" i="53"/>
  <c r="K15" i="53"/>
  <c r="L259" i="53"/>
  <c r="K55" i="53"/>
  <c r="L145" i="52"/>
  <c r="L244" i="52"/>
  <c r="L259" i="52"/>
  <c r="L159" i="52"/>
  <c r="K15" i="52"/>
  <c r="L187" i="52"/>
  <c r="L130" i="52"/>
  <c r="K55" i="52"/>
  <c r="L173" i="52"/>
  <c r="L287" i="52"/>
  <c r="L273" i="52"/>
  <c r="L173" i="51"/>
  <c r="L187" i="51"/>
  <c r="L244" i="51"/>
  <c r="L273" i="51"/>
  <c r="L130" i="51"/>
  <c r="K15" i="51"/>
  <c r="L287" i="51"/>
  <c r="L159" i="51"/>
  <c r="L259" i="51"/>
  <c r="K55" i="51"/>
  <c r="L145" i="51"/>
  <c r="L259" i="50"/>
  <c r="L287" i="50"/>
  <c r="L187" i="50"/>
  <c r="L273" i="50"/>
  <c r="L244" i="50"/>
  <c r="L159" i="50"/>
  <c r="L130" i="50"/>
  <c r="L173" i="50"/>
  <c r="K15" i="50"/>
  <c r="K55" i="50"/>
  <c r="L145" i="50"/>
  <c r="L273" i="49"/>
  <c r="L259" i="49"/>
  <c r="L187" i="49"/>
  <c r="L145" i="49"/>
  <c r="K55" i="49"/>
  <c r="L287" i="49"/>
  <c r="K15" i="49"/>
  <c r="L159" i="49"/>
  <c r="L130" i="49"/>
  <c r="L244" i="49"/>
  <c r="L173" i="49"/>
  <c r="L187" i="48"/>
  <c r="L273" i="48"/>
  <c r="L130" i="48"/>
  <c r="L244" i="48"/>
  <c r="L173" i="48"/>
  <c r="K55" i="48"/>
  <c r="K15" i="48"/>
  <c r="L259" i="48"/>
  <c r="L145" i="48"/>
  <c r="L287" i="48"/>
  <c r="L159" i="48"/>
  <c r="L187" i="40"/>
  <c r="L288" i="40"/>
  <c r="J269" i="40"/>
  <c r="J255" i="40"/>
  <c r="J240" i="40"/>
  <c r="J169" i="40"/>
  <c r="J155" i="40"/>
  <c r="J141" i="40"/>
  <c r="J127" i="40"/>
  <c r="I52" i="40"/>
  <c r="G16" i="40"/>
  <c r="M288" i="53"/>
  <c r="M245" i="53"/>
  <c r="M188" i="53"/>
  <c r="M160" i="53"/>
  <c r="L16" i="53"/>
  <c r="L56" i="53"/>
  <c r="M174" i="53"/>
  <c r="M146" i="53"/>
  <c r="M260" i="53"/>
  <c r="M274" i="53"/>
  <c r="M131" i="53"/>
  <c r="M260" i="52"/>
  <c r="L16" i="52"/>
  <c r="M131" i="52"/>
  <c r="M146" i="52"/>
  <c r="M174" i="52"/>
  <c r="M274" i="52"/>
  <c r="M160" i="52"/>
  <c r="M188" i="52"/>
  <c r="L56" i="52"/>
  <c r="M288" i="52"/>
  <c r="M245" i="52"/>
  <c r="M174" i="51"/>
  <c r="M245" i="51"/>
  <c r="M131" i="51"/>
  <c r="M288" i="51"/>
  <c r="M260" i="51"/>
  <c r="M146" i="51"/>
  <c r="M188" i="51"/>
  <c r="M274" i="51"/>
  <c r="M160" i="51"/>
  <c r="L16" i="51"/>
  <c r="L56" i="51"/>
  <c r="M245" i="50"/>
  <c r="M146" i="50"/>
  <c r="M174" i="50"/>
  <c r="M160" i="50"/>
  <c r="M260" i="50"/>
  <c r="M188" i="50"/>
  <c r="M131" i="50"/>
  <c r="L16" i="50"/>
  <c r="M288" i="50"/>
  <c r="M274" i="50"/>
  <c r="L56" i="50"/>
  <c r="M174" i="49"/>
  <c r="M146" i="49"/>
  <c r="M288" i="49"/>
  <c r="M274" i="49"/>
  <c r="M188" i="49"/>
  <c r="L56" i="49"/>
  <c r="L16" i="49"/>
  <c r="M131" i="49"/>
  <c r="M260" i="49"/>
  <c r="M160" i="49"/>
  <c r="M245" i="49"/>
  <c r="M188" i="48"/>
  <c r="M146" i="48"/>
  <c r="M131" i="48"/>
  <c r="M174" i="48"/>
  <c r="L16" i="48"/>
  <c r="M160" i="48"/>
  <c r="M245" i="48"/>
  <c r="M260" i="48"/>
  <c r="M288" i="48"/>
  <c r="M274" i="48"/>
  <c r="L56" i="48"/>
  <c r="M188" i="40"/>
  <c r="K241" i="40"/>
  <c r="K170" i="40"/>
  <c r="K142" i="40"/>
  <c r="K127" i="40"/>
  <c r="K270" i="40"/>
  <c r="M288" i="40"/>
  <c r="H16" i="40"/>
  <c r="K156" i="40"/>
  <c r="K256" i="40"/>
  <c r="J52" i="40"/>
  <c r="L258" i="53" l="1"/>
  <c r="L144" i="53"/>
  <c r="L172" i="53"/>
  <c r="L129" i="53"/>
  <c r="L272" i="53"/>
  <c r="L286" i="53"/>
  <c r="K54" i="53"/>
  <c r="K14" i="53"/>
  <c r="L158" i="53"/>
  <c r="L186" i="53"/>
  <c r="L243" i="53"/>
  <c r="L186" i="52"/>
  <c r="L243" i="52"/>
  <c r="K54" i="52"/>
  <c r="L129" i="52"/>
  <c r="K14" i="52"/>
  <c r="L258" i="52"/>
  <c r="L286" i="52"/>
  <c r="L158" i="52"/>
  <c r="L272" i="52"/>
  <c r="L172" i="52"/>
  <c r="L144" i="52"/>
  <c r="L158" i="51"/>
  <c r="L272" i="51"/>
  <c r="L186" i="51"/>
  <c r="K54" i="51"/>
  <c r="K14" i="51"/>
  <c r="L144" i="51"/>
  <c r="L258" i="51"/>
  <c r="L286" i="51"/>
  <c r="L129" i="51"/>
  <c r="L243" i="51"/>
  <c r="L172" i="51"/>
  <c r="L172" i="50"/>
  <c r="K54" i="50"/>
  <c r="L158" i="50"/>
  <c r="L144" i="50"/>
  <c r="L243" i="50"/>
  <c r="L286" i="50"/>
  <c r="L272" i="50"/>
  <c r="K14" i="50"/>
  <c r="L129" i="50"/>
  <c r="L186" i="50"/>
  <c r="L258" i="50"/>
  <c r="L144" i="49"/>
  <c r="L158" i="49"/>
  <c r="L172" i="49"/>
  <c r="L286" i="49"/>
  <c r="L258" i="49"/>
  <c r="L243" i="49"/>
  <c r="L129" i="49"/>
  <c r="K14" i="49"/>
  <c r="K54" i="49"/>
  <c r="L186" i="49"/>
  <c r="L272" i="49"/>
  <c r="L258" i="48"/>
  <c r="K54" i="48"/>
  <c r="L272" i="48"/>
  <c r="L286" i="48"/>
  <c r="L243" i="48"/>
  <c r="L144" i="48"/>
  <c r="L186" i="48"/>
  <c r="L158" i="48"/>
  <c r="K14" i="48"/>
  <c r="L172" i="48"/>
  <c r="L129" i="48"/>
  <c r="L186" i="40"/>
  <c r="L287" i="40"/>
  <c r="J239" i="40"/>
  <c r="J254" i="40"/>
  <c r="J268" i="40"/>
  <c r="J168" i="40"/>
  <c r="J154" i="40"/>
  <c r="J140" i="40"/>
  <c r="J126" i="40"/>
  <c r="I51" i="40"/>
  <c r="G15" i="40"/>
  <c r="M259" i="53"/>
  <c r="M173" i="53"/>
  <c r="M273" i="53"/>
  <c r="L55" i="53"/>
  <c r="M159" i="53"/>
  <c r="M244" i="53"/>
  <c r="M145" i="53"/>
  <c r="M130" i="53"/>
  <c r="M287" i="53"/>
  <c r="L15" i="53"/>
  <c r="M187" i="53"/>
  <c r="M187" i="52"/>
  <c r="L55" i="52"/>
  <c r="L15" i="52"/>
  <c r="M273" i="52"/>
  <c r="M145" i="52"/>
  <c r="M159" i="52"/>
  <c r="M287" i="52"/>
  <c r="M259" i="52"/>
  <c r="M173" i="52"/>
  <c r="M244" i="52"/>
  <c r="M130" i="52"/>
  <c r="L15" i="51"/>
  <c r="M259" i="51"/>
  <c r="M130" i="51"/>
  <c r="M159" i="51"/>
  <c r="M187" i="51"/>
  <c r="M273" i="51"/>
  <c r="L55" i="51"/>
  <c r="M145" i="51"/>
  <c r="M287" i="51"/>
  <c r="M244" i="51"/>
  <c r="M173" i="51"/>
  <c r="M173" i="50"/>
  <c r="M244" i="50"/>
  <c r="M273" i="50"/>
  <c r="M159" i="50"/>
  <c r="M130" i="50"/>
  <c r="M259" i="50"/>
  <c r="L55" i="50"/>
  <c r="M145" i="50"/>
  <c r="L15" i="50"/>
  <c r="M187" i="50"/>
  <c r="M287" i="50"/>
  <c r="M145" i="49"/>
  <c r="M173" i="49"/>
  <c r="M259" i="49"/>
  <c r="M130" i="49"/>
  <c r="M273" i="49"/>
  <c r="M159" i="49"/>
  <c r="M244" i="49"/>
  <c r="L55" i="49"/>
  <c r="M287" i="49"/>
  <c r="M187" i="49"/>
  <c r="L15" i="49"/>
  <c r="M259" i="48"/>
  <c r="M273" i="48"/>
  <c r="M244" i="48"/>
  <c r="M187" i="48"/>
  <c r="L15" i="48"/>
  <c r="M130" i="48"/>
  <c r="L55" i="48"/>
  <c r="M159" i="48"/>
  <c r="M287" i="48"/>
  <c r="M145" i="48"/>
  <c r="M173" i="48"/>
  <c r="M187" i="40"/>
  <c r="K141" i="40"/>
  <c r="K240" i="40"/>
  <c r="M287" i="40"/>
  <c r="K155" i="40"/>
  <c r="K269" i="40"/>
  <c r="K169" i="40"/>
  <c r="H15" i="40"/>
  <c r="K255" i="40"/>
  <c r="K126" i="40"/>
  <c r="J51" i="40"/>
  <c r="L143" i="53" l="1"/>
  <c r="L185" i="53"/>
  <c r="K13" i="53"/>
  <c r="L285" i="53"/>
  <c r="L128" i="53"/>
  <c r="L271" i="53"/>
  <c r="L171" i="53"/>
  <c r="L257" i="53"/>
  <c r="L242" i="53"/>
  <c r="L157" i="53"/>
  <c r="K53" i="53"/>
  <c r="L171" i="52"/>
  <c r="L257" i="52"/>
  <c r="L157" i="52"/>
  <c r="L128" i="52"/>
  <c r="L242" i="52"/>
  <c r="L271" i="52"/>
  <c r="K13" i="52"/>
  <c r="K53" i="52"/>
  <c r="L185" i="52"/>
  <c r="L143" i="52"/>
  <c r="L285" i="52"/>
  <c r="L271" i="51"/>
  <c r="L242" i="51"/>
  <c r="L285" i="51"/>
  <c r="L143" i="51"/>
  <c r="K53" i="51"/>
  <c r="L171" i="51"/>
  <c r="L128" i="51"/>
  <c r="L257" i="51"/>
  <c r="K13" i="51"/>
  <c r="L185" i="51"/>
  <c r="L157" i="51"/>
  <c r="L185" i="50"/>
  <c r="K13" i="50"/>
  <c r="L143" i="50"/>
  <c r="K53" i="50"/>
  <c r="L285" i="50"/>
  <c r="L271" i="50"/>
  <c r="L242" i="50"/>
  <c r="L171" i="50"/>
  <c r="L257" i="50"/>
  <c r="L128" i="50"/>
  <c r="L157" i="50"/>
  <c r="K13" i="49"/>
  <c r="L242" i="49"/>
  <c r="L285" i="49"/>
  <c r="L157" i="49"/>
  <c r="L271" i="49"/>
  <c r="L128" i="49"/>
  <c r="L257" i="49"/>
  <c r="L171" i="49"/>
  <c r="L143" i="49"/>
  <c r="L185" i="49"/>
  <c r="K53" i="49"/>
  <c r="L157" i="48"/>
  <c r="K53" i="48"/>
  <c r="L171" i="48"/>
  <c r="L143" i="48"/>
  <c r="L285" i="48"/>
  <c r="K13" i="48"/>
  <c r="L242" i="48"/>
  <c r="L271" i="48"/>
  <c r="L257" i="48"/>
  <c r="L128" i="48"/>
  <c r="L185" i="48"/>
  <c r="L185" i="40"/>
  <c r="L286" i="40"/>
  <c r="J253" i="40"/>
  <c r="J267" i="40"/>
  <c r="J238" i="40"/>
  <c r="J167" i="40"/>
  <c r="J153" i="40"/>
  <c r="J139" i="40"/>
  <c r="J125" i="40"/>
  <c r="I50" i="40"/>
  <c r="G14" i="40"/>
  <c r="L14" i="53"/>
  <c r="M129" i="53"/>
  <c r="M243" i="53"/>
  <c r="L54" i="53"/>
  <c r="M286" i="53"/>
  <c r="M258" i="53"/>
  <c r="M144" i="53"/>
  <c r="M172" i="53"/>
  <c r="M186" i="53"/>
  <c r="M272" i="53"/>
  <c r="M158" i="53"/>
  <c r="M172" i="52"/>
  <c r="M243" i="52"/>
  <c r="M158" i="52"/>
  <c r="L14" i="52"/>
  <c r="M186" i="52"/>
  <c r="M286" i="52"/>
  <c r="M129" i="52"/>
  <c r="L54" i="52"/>
  <c r="M272" i="52"/>
  <c r="M144" i="52"/>
  <c r="M258" i="52"/>
  <c r="M272" i="51"/>
  <c r="M286" i="51"/>
  <c r="M158" i="51"/>
  <c r="M243" i="51"/>
  <c r="M144" i="51"/>
  <c r="M172" i="51"/>
  <c r="M258" i="51"/>
  <c r="M186" i="51"/>
  <c r="L54" i="51"/>
  <c r="M129" i="51"/>
  <c r="L14" i="51"/>
  <c r="M186" i="50"/>
  <c r="M258" i="50"/>
  <c r="M158" i="50"/>
  <c r="M144" i="50"/>
  <c r="M286" i="50"/>
  <c r="M243" i="50"/>
  <c r="L14" i="50"/>
  <c r="L54" i="50"/>
  <c r="M272" i="50"/>
  <c r="M129" i="50"/>
  <c r="M172" i="50"/>
  <c r="L14" i="49"/>
  <c r="M272" i="49"/>
  <c r="L54" i="49"/>
  <c r="M286" i="49"/>
  <c r="M258" i="49"/>
  <c r="M144" i="49"/>
  <c r="M243" i="49"/>
  <c r="M158" i="49"/>
  <c r="M129" i="49"/>
  <c r="M172" i="49"/>
  <c r="M186" i="49"/>
  <c r="M158" i="48"/>
  <c r="M186" i="48"/>
  <c r="M172" i="48"/>
  <c r="M286" i="48"/>
  <c r="M243" i="48"/>
  <c r="M258" i="48"/>
  <c r="L54" i="48"/>
  <c r="L14" i="48"/>
  <c r="M272" i="48"/>
  <c r="M129" i="48"/>
  <c r="M144" i="48"/>
  <c r="M186" i="40"/>
  <c r="K254" i="40"/>
  <c r="K268" i="40"/>
  <c r="K140" i="40"/>
  <c r="K154" i="40"/>
  <c r="K239" i="40"/>
  <c r="M286" i="40"/>
  <c r="H14" i="40"/>
  <c r="K125" i="40"/>
  <c r="K168" i="40"/>
  <c r="J50" i="40"/>
  <c r="L184" i="53" l="1"/>
  <c r="L256" i="53"/>
  <c r="L284" i="53"/>
  <c r="L270" i="53"/>
  <c r="K52" i="53"/>
  <c r="L241" i="53"/>
  <c r="L127" i="53"/>
  <c r="K12" i="53"/>
  <c r="L156" i="53"/>
  <c r="L170" i="53"/>
  <c r="L142" i="53"/>
  <c r="L142" i="52"/>
  <c r="K52" i="52"/>
  <c r="L127" i="52"/>
  <c r="L256" i="52"/>
  <c r="L241" i="52"/>
  <c r="L170" i="52"/>
  <c r="L270" i="52"/>
  <c r="L284" i="52"/>
  <c r="L184" i="52"/>
  <c r="K12" i="52"/>
  <c r="L156" i="52"/>
  <c r="L127" i="51"/>
  <c r="L256" i="51"/>
  <c r="L170" i="51"/>
  <c r="L142" i="51"/>
  <c r="L241" i="51"/>
  <c r="K12" i="51"/>
  <c r="L156" i="51"/>
  <c r="L284" i="51"/>
  <c r="L184" i="51"/>
  <c r="K52" i="51"/>
  <c r="L270" i="51"/>
  <c r="L127" i="50"/>
  <c r="L270" i="50"/>
  <c r="K52" i="50"/>
  <c r="K12" i="50"/>
  <c r="L170" i="50"/>
  <c r="L156" i="50"/>
  <c r="L256" i="50"/>
  <c r="L184" i="50"/>
  <c r="L241" i="50"/>
  <c r="L284" i="50"/>
  <c r="L142" i="50"/>
  <c r="L127" i="49"/>
  <c r="L156" i="49"/>
  <c r="L241" i="49"/>
  <c r="L184" i="49"/>
  <c r="L170" i="49"/>
  <c r="K52" i="49"/>
  <c r="L270" i="49"/>
  <c r="K12" i="49"/>
  <c r="L142" i="49"/>
  <c r="L256" i="49"/>
  <c r="L284" i="49"/>
  <c r="L270" i="48"/>
  <c r="K12" i="48"/>
  <c r="K52" i="48"/>
  <c r="L127" i="48"/>
  <c r="L142" i="48"/>
  <c r="L184" i="48"/>
  <c r="L156" i="48"/>
  <c r="L256" i="48"/>
  <c r="L241" i="48"/>
  <c r="L284" i="48"/>
  <c r="L170" i="48"/>
  <c r="L184" i="40"/>
  <c r="L285" i="40"/>
  <c r="J252" i="40"/>
  <c r="J237" i="40"/>
  <c r="J266" i="40"/>
  <c r="J166" i="40"/>
  <c r="J152" i="40"/>
  <c r="J138" i="40"/>
  <c r="J124" i="40"/>
  <c r="I49" i="40"/>
  <c r="G13" i="40"/>
  <c r="M185" i="53"/>
  <c r="M285" i="53"/>
  <c r="L53" i="53"/>
  <c r="M128" i="53"/>
  <c r="M157" i="53"/>
  <c r="M143" i="53"/>
  <c r="L13" i="53"/>
  <c r="M257" i="53"/>
  <c r="M271" i="53"/>
  <c r="M242" i="53"/>
  <c r="M171" i="53"/>
  <c r="M128" i="52"/>
  <c r="M242" i="52"/>
  <c r="M157" i="52"/>
  <c r="M257" i="52"/>
  <c r="M143" i="52"/>
  <c r="M271" i="52"/>
  <c r="M185" i="52"/>
  <c r="M171" i="52"/>
  <c r="M285" i="52"/>
  <c r="L53" i="52"/>
  <c r="L13" i="52"/>
  <c r="M242" i="51"/>
  <c r="M157" i="51"/>
  <c r="M185" i="51"/>
  <c r="M128" i="51"/>
  <c r="M171" i="51"/>
  <c r="M271" i="51"/>
  <c r="M285" i="51"/>
  <c r="M257" i="51"/>
  <c r="M143" i="51"/>
  <c r="L13" i="51"/>
  <c r="L53" i="51"/>
  <c r="M128" i="50"/>
  <c r="M257" i="50"/>
  <c r="L53" i="50"/>
  <c r="M171" i="50"/>
  <c r="M242" i="50"/>
  <c r="M143" i="50"/>
  <c r="M157" i="50"/>
  <c r="M285" i="50"/>
  <c r="M271" i="50"/>
  <c r="L13" i="50"/>
  <c r="M185" i="50"/>
  <c r="M285" i="49"/>
  <c r="M185" i="49"/>
  <c r="M128" i="49"/>
  <c r="M242" i="49"/>
  <c r="M171" i="49"/>
  <c r="M271" i="49"/>
  <c r="M143" i="49"/>
  <c r="M157" i="49"/>
  <c r="L53" i="49"/>
  <c r="L13" i="49"/>
  <c r="M257" i="49"/>
  <c r="M143" i="48"/>
  <c r="M171" i="48"/>
  <c r="M271" i="48"/>
  <c r="L53" i="48"/>
  <c r="M157" i="48"/>
  <c r="M242" i="48"/>
  <c r="M128" i="48"/>
  <c r="M285" i="48"/>
  <c r="L13" i="48"/>
  <c r="M185" i="48"/>
  <c r="M257" i="48"/>
  <c r="M185" i="40"/>
  <c r="K267" i="40"/>
  <c r="K253" i="40"/>
  <c r="K139" i="40"/>
  <c r="K153" i="40"/>
  <c r="K238" i="40"/>
  <c r="M285" i="40"/>
  <c r="K124" i="40"/>
  <c r="K167" i="40"/>
  <c r="H13" i="40"/>
  <c r="J49" i="40"/>
  <c r="K11" i="53" l="1"/>
  <c r="L169" i="53"/>
  <c r="L240" i="53"/>
  <c r="L269" i="53"/>
  <c r="L255" i="53"/>
  <c r="L155" i="53"/>
  <c r="L126" i="53"/>
  <c r="K51" i="53"/>
  <c r="L283" i="53"/>
  <c r="L183" i="53"/>
  <c r="L141" i="53"/>
  <c r="K11" i="52"/>
  <c r="L169" i="52"/>
  <c r="L255" i="52"/>
  <c r="K51" i="52"/>
  <c r="L155" i="52"/>
  <c r="L240" i="52"/>
  <c r="L126" i="52"/>
  <c r="L283" i="52"/>
  <c r="L183" i="52"/>
  <c r="L269" i="52"/>
  <c r="L141" i="52"/>
  <c r="L283" i="51"/>
  <c r="K51" i="51"/>
  <c r="K11" i="51"/>
  <c r="L141" i="51"/>
  <c r="L255" i="51"/>
  <c r="L183" i="51"/>
  <c r="L155" i="51"/>
  <c r="L240" i="51"/>
  <c r="L269" i="51"/>
  <c r="L169" i="51"/>
  <c r="L126" i="51"/>
  <c r="L283" i="50"/>
  <c r="L155" i="50"/>
  <c r="L183" i="50"/>
  <c r="K11" i="50"/>
  <c r="L269" i="50"/>
  <c r="L255" i="50"/>
  <c r="L126" i="50"/>
  <c r="L141" i="50"/>
  <c r="L240" i="50"/>
  <c r="L169" i="50"/>
  <c r="K51" i="50"/>
  <c r="L155" i="49"/>
  <c r="L255" i="49"/>
  <c r="L183" i="49"/>
  <c r="K51" i="49"/>
  <c r="L283" i="49"/>
  <c r="K11" i="49"/>
  <c r="L141" i="49"/>
  <c r="L269" i="49"/>
  <c r="L169" i="49"/>
  <c r="L240" i="49"/>
  <c r="L126" i="49"/>
  <c r="L283" i="48"/>
  <c r="L126" i="48"/>
  <c r="L255" i="48"/>
  <c r="L183" i="48"/>
  <c r="K11" i="48"/>
  <c r="L169" i="48"/>
  <c r="L141" i="48"/>
  <c r="L240" i="48"/>
  <c r="L155" i="48"/>
  <c r="K51" i="48"/>
  <c r="L269" i="48"/>
  <c r="L183" i="40"/>
  <c r="L284" i="40"/>
  <c r="L277" i="40"/>
  <c r="L248" i="40"/>
  <c r="L263" i="40"/>
  <c r="L177" i="40"/>
  <c r="L163" i="40"/>
  <c r="L149" i="40"/>
  <c r="J123" i="40"/>
  <c r="I48" i="40"/>
  <c r="G12" i="40"/>
  <c r="M256" i="53"/>
  <c r="M284" i="53"/>
  <c r="M142" i="53"/>
  <c r="L12" i="53"/>
  <c r="M241" i="53"/>
  <c r="M127" i="53"/>
  <c r="M170" i="53"/>
  <c r="M270" i="53"/>
  <c r="M156" i="53"/>
  <c r="L52" i="53"/>
  <c r="M184" i="53"/>
  <c r="L12" i="52"/>
  <c r="M256" i="52"/>
  <c r="M156" i="52"/>
  <c r="M127" i="52"/>
  <c r="M184" i="52"/>
  <c r="M142" i="52"/>
  <c r="M270" i="52"/>
  <c r="L52" i="52"/>
  <c r="M241" i="52"/>
  <c r="M284" i="52"/>
  <c r="M170" i="52"/>
  <c r="M156" i="51"/>
  <c r="M270" i="51"/>
  <c r="M284" i="51"/>
  <c r="L12" i="51"/>
  <c r="M256" i="51"/>
  <c r="M127" i="51"/>
  <c r="M184" i="51"/>
  <c r="L52" i="51"/>
  <c r="M142" i="51"/>
  <c r="M241" i="51"/>
  <c r="M170" i="51"/>
  <c r="M284" i="50"/>
  <c r="M127" i="50"/>
  <c r="M241" i="50"/>
  <c r="M170" i="50"/>
  <c r="M184" i="50"/>
  <c r="M270" i="50"/>
  <c r="L52" i="50"/>
  <c r="M156" i="50"/>
  <c r="L12" i="50"/>
  <c r="M256" i="50"/>
  <c r="M142" i="50"/>
  <c r="M284" i="49"/>
  <c r="M142" i="49"/>
  <c r="M170" i="49"/>
  <c r="M156" i="49"/>
  <c r="M184" i="49"/>
  <c r="M127" i="49"/>
  <c r="M256" i="49"/>
  <c r="M241" i="49"/>
  <c r="L52" i="49"/>
  <c r="L12" i="49"/>
  <c r="M270" i="49"/>
  <c r="M284" i="48"/>
  <c r="M256" i="48"/>
  <c r="M270" i="48"/>
  <c r="M184" i="48"/>
  <c r="M170" i="48"/>
  <c r="L12" i="48"/>
  <c r="M142" i="48"/>
  <c r="M156" i="48"/>
  <c r="M241" i="48"/>
  <c r="M127" i="48"/>
  <c r="L52" i="48"/>
  <c r="M184" i="40"/>
  <c r="K138" i="40"/>
  <c r="K266" i="40"/>
  <c r="K252" i="40"/>
  <c r="K152" i="40"/>
  <c r="K237" i="40"/>
  <c r="M284" i="40"/>
  <c r="H12" i="40"/>
  <c r="K123" i="40"/>
  <c r="K166" i="40"/>
  <c r="J48" i="40"/>
  <c r="L168" i="53" l="1"/>
  <c r="L182" i="53"/>
  <c r="K50" i="53"/>
  <c r="L154" i="53"/>
  <c r="L268" i="53"/>
  <c r="L140" i="53"/>
  <c r="L282" i="53"/>
  <c r="L254" i="53"/>
  <c r="L125" i="53"/>
  <c r="L239" i="53"/>
  <c r="K10" i="53"/>
  <c r="L282" i="52"/>
  <c r="K50" i="52"/>
  <c r="L268" i="52"/>
  <c r="L168" i="52"/>
  <c r="L182" i="52"/>
  <c r="L125" i="52"/>
  <c r="L154" i="52"/>
  <c r="L254" i="52"/>
  <c r="K10" i="52"/>
  <c r="L239" i="52"/>
  <c r="L140" i="52"/>
  <c r="L239" i="51"/>
  <c r="L140" i="51"/>
  <c r="L182" i="51"/>
  <c r="L268" i="51"/>
  <c r="L154" i="51"/>
  <c r="L168" i="51"/>
  <c r="K50" i="51"/>
  <c r="L125" i="51"/>
  <c r="L254" i="51"/>
  <c r="K10" i="51"/>
  <c r="L282" i="51"/>
  <c r="K10" i="50"/>
  <c r="L168" i="50"/>
  <c r="L140" i="50"/>
  <c r="L254" i="50"/>
  <c r="L239" i="50"/>
  <c r="L125" i="50"/>
  <c r="L282" i="50"/>
  <c r="L154" i="50"/>
  <c r="K50" i="50"/>
  <c r="L268" i="50"/>
  <c r="L182" i="50"/>
  <c r="L239" i="49"/>
  <c r="L254" i="49"/>
  <c r="L268" i="49"/>
  <c r="K10" i="49"/>
  <c r="K50" i="49"/>
  <c r="L168" i="49"/>
  <c r="L140" i="49"/>
  <c r="L282" i="49"/>
  <c r="L125" i="49"/>
  <c r="L182" i="49"/>
  <c r="L154" i="49"/>
  <c r="L182" i="48"/>
  <c r="L125" i="48"/>
  <c r="L268" i="48"/>
  <c r="L254" i="48"/>
  <c r="L282" i="48"/>
  <c r="L239" i="48"/>
  <c r="K50" i="48"/>
  <c r="L168" i="48"/>
  <c r="L154" i="48"/>
  <c r="L140" i="48"/>
  <c r="K10" i="48"/>
  <c r="L182" i="40"/>
  <c r="L283" i="40"/>
  <c r="K264" i="40"/>
  <c r="G318" i="40" s="1"/>
  <c r="K249" i="40"/>
  <c r="F318" i="40" s="1"/>
  <c r="K278" i="40"/>
  <c r="H318" i="40" s="1"/>
  <c r="L262" i="40"/>
  <c r="L247" i="40"/>
  <c r="L276" i="40"/>
  <c r="K178" i="40"/>
  <c r="I218" i="40" s="1"/>
  <c r="L176" i="40"/>
  <c r="K164" i="40"/>
  <c r="H218" i="40" s="1"/>
  <c r="L162" i="40"/>
  <c r="K150" i="40"/>
  <c r="G218" i="40" s="1"/>
  <c r="L148" i="40"/>
  <c r="L134" i="40"/>
  <c r="K59" i="40"/>
  <c r="G11" i="40"/>
  <c r="M169" i="53"/>
  <c r="M269" i="53"/>
  <c r="M126" i="53"/>
  <c r="L51" i="53"/>
  <c r="M283" i="53"/>
  <c r="L11" i="53"/>
  <c r="M255" i="53"/>
  <c r="M141" i="53"/>
  <c r="M240" i="53"/>
  <c r="M183" i="53"/>
  <c r="M155" i="53"/>
  <c r="M269" i="52"/>
  <c r="M183" i="52"/>
  <c r="L11" i="52"/>
  <c r="M141" i="52"/>
  <c r="M126" i="52"/>
  <c r="M240" i="52"/>
  <c r="M283" i="52"/>
  <c r="M155" i="52"/>
  <c r="L51" i="52"/>
  <c r="M169" i="52"/>
  <c r="M255" i="52"/>
  <c r="M141" i="51"/>
  <c r="M269" i="51"/>
  <c r="M169" i="51"/>
  <c r="M126" i="51"/>
  <c r="L11" i="51"/>
  <c r="M183" i="51"/>
  <c r="M155" i="51"/>
  <c r="M283" i="51"/>
  <c r="L51" i="51"/>
  <c r="M255" i="51"/>
  <c r="M240" i="51"/>
  <c r="L11" i="50"/>
  <c r="M141" i="50"/>
  <c r="M240" i="50"/>
  <c r="L51" i="50"/>
  <c r="M183" i="50"/>
  <c r="M283" i="50"/>
  <c r="M169" i="50"/>
  <c r="M269" i="50"/>
  <c r="M255" i="50"/>
  <c r="M155" i="50"/>
  <c r="M126" i="50"/>
  <c r="M240" i="49"/>
  <c r="M269" i="49"/>
  <c r="M141" i="49"/>
  <c r="L51" i="49"/>
  <c r="M126" i="49"/>
  <c r="M155" i="49"/>
  <c r="L11" i="49"/>
  <c r="M283" i="49"/>
  <c r="M255" i="49"/>
  <c r="M169" i="49"/>
  <c r="M183" i="49"/>
  <c r="M183" i="48"/>
  <c r="M269" i="48"/>
  <c r="L51" i="48"/>
  <c r="M155" i="48"/>
  <c r="L11" i="48"/>
  <c r="M283" i="48"/>
  <c r="M126" i="48"/>
  <c r="M255" i="48"/>
  <c r="M240" i="48"/>
  <c r="M169" i="48"/>
  <c r="M141" i="48"/>
  <c r="M183" i="40"/>
  <c r="M283" i="40"/>
  <c r="M149" i="40"/>
  <c r="M163" i="40"/>
  <c r="M177" i="40"/>
  <c r="M263" i="40"/>
  <c r="M248" i="40"/>
  <c r="M277" i="40"/>
  <c r="M134" i="40"/>
  <c r="H11" i="40"/>
  <c r="L59" i="40"/>
  <c r="L281" i="53" l="1"/>
  <c r="L238" i="53"/>
  <c r="L253" i="53"/>
  <c r="L139" i="53"/>
  <c r="L153" i="53"/>
  <c r="L181" i="53"/>
  <c r="L124" i="53"/>
  <c r="L267" i="53"/>
  <c r="L167" i="53"/>
  <c r="K9" i="53"/>
  <c r="K49" i="53"/>
  <c r="L167" i="52"/>
  <c r="K49" i="52"/>
  <c r="L238" i="52"/>
  <c r="L124" i="52"/>
  <c r="L253" i="52"/>
  <c r="K9" i="52"/>
  <c r="L181" i="52"/>
  <c r="L267" i="52"/>
  <c r="L139" i="52"/>
  <c r="L153" i="52"/>
  <c r="L281" i="52"/>
  <c r="L253" i="51"/>
  <c r="L181" i="51"/>
  <c r="L238" i="51"/>
  <c r="K9" i="51"/>
  <c r="L124" i="51"/>
  <c r="L167" i="51"/>
  <c r="L267" i="51"/>
  <c r="L139" i="51"/>
  <c r="K49" i="51"/>
  <c r="L281" i="51"/>
  <c r="L153" i="51"/>
  <c r="L153" i="50"/>
  <c r="L267" i="50"/>
  <c r="L124" i="50"/>
  <c r="L167" i="50"/>
  <c r="L253" i="50"/>
  <c r="K49" i="50"/>
  <c r="L238" i="50"/>
  <c r="L139" i="50"/>
  <c r="K9" i="50"/>
  <c r="L181" i="50"/>
  <c r="L281" i="50"/>
  <c r="L181" i="49"/>
  <c r="L253" i="49"/>
  <c r="L281" i="49"/>
  <c r="K9" i="49"/>
  <c r="L139" i="49"/>
  <c r="L267" i="49"/>
  <c r="L238" i="49"/>
  <c r="L167" i="49"/>
  <c r="L153" i="49"/>
  <c r="L124" i="49"/>
  <c r="K49" i="49"/>
  <c r="L238" i="48"/>
  <c r="L253" i="48"/>
  <c r="L124" i="48"/>
  <c r="L139" i="48"/>
  <c r="L167" i="48"/>
  <c r="L153" i="48"/>
  <c r="K49" i="48"/>
  <c r="L267" i="48"/>
  <c r="L181" i="48"/>
  <c r="K9" i="48"/>
  <c r="L281" i="48"/>
  <c r="L181" i="40"/>
  <c r="L282" i="40"/>
  <c r="L275" i="40"/>
  <c r="L246" i="40"/>
  <c r="L261" i="40"/>
  <c r="L175" i="40"/>
  <c r="L161" i="40"/>
  <c r="L147" i="40"/>
  <c r="K135" i="40"/>
  <c r="F218" i="40" s="1"/>
  <c r="K218" i="40" s="1"/>
  <c r="L133" i="40"/>
  <c r="J60" i="40"/>
  <c r="D75" i="40" s="1"/>
  <c r="K58" i="40"/>
  <c r="G10" i="40"/>
  <c r="M154" i="53"/>
  <c r="M125" i="53"/>
  <c r="L50" i="53"/>
  <c r="M282" i="53"/>
  <c r="M254" i="53"/>
  <c r="M168" i="53"/>
  <c r="M239" i="53"/>
  <c r="M182" i="53"/>
  <c r="M268" i="53"/>
  <c r="L10" i="53"/>
  <c r="M140" i="53"/>
  <c r="M168" i="52"/>
  <c r="M140" i="52"/>
  <c r="M125" i="52"/>
  <c r="M268" i="52"/>
  <c r="M239" i="52"/>
  <c r="M254" i="52"/>
  <c r="M182" i="52"/>
  <c r="M282" i="52"/>
  <c r="L10" i="52"/>
  <c r="L50" i="52"/>
  <c r="M154" i="52"/>
  <c r="M239" i="51"/>
  <c r="M125" i="51"/>
  <c r="L50" i="51"/>
  <c r="M254" i="51"/>
  <c r="M268" i="51"/>
  <c r="M154" i="51"/>
  <c r="L10" i="51"/>
  <c r="M168" i="51"/>
  <c r="M140" i="51"/>
  <c r="M182" i="51"/>
  <c r="M282" i="51"/>
  <c r="M154" i="50"/>
  <c r="M125" i="50"/>
  <c r="M254" i="50"/>
  <c r="L10" i="50"/>
  <c r="M282" i="50"/>
  <c r="M239" i="50"/>
  <c r="L50" i="50"/>
  <c r="M182" i="50"/>
  <c r="M268" i="50"/>
  <c r="M168" i="50"/>
  <c r="M140" i="50"/>
  <c r="M182" i="49"/>
  <c r="M282" i="49"/>
  <c r="M140" i="49"/>
  <c r="M239" i="49"/>
  <c r="M154" i="49"/>
  <c r="L10" i="49"/>
  <c r="M268" i="49"/>
  <c r="M125" i="49"/>
  <c r="L50" i="49"/>
  <c r="M254" i="49"/>
  <c r="M168" i="49"/>
  <c r="M125" i="48"/>
  <c r="L50" i="48"/>
  <c r="M182" i="48"/>
  <c r="M239" i="48"/>
  <c r="M154" i="48"/>
  <c r="L10" i="48"/>
  <c r="M282" i="48"/>
  <c r="M254" i="48"/>
  <c r="M140" i="48"/>
  <c r="M268" i="48"/>
  <c r="M168" i="48"/>
  <c r="M182" i="40"/>
  <c r="M282" i="40"/>
  <c r="M162" i="40"/>
  <c r="M148" i="40"/>
  <c r="M176" i="40"/>
  <c r="M247" i="40"/>
  <c r="M276" i="40"/>
  <c r="M133" i="40"/>
  <c r="M262" i="40"/>
  <c r="H10" i="40"/>
  <c r="L58" i="40"/>
  <c r="L266" i="53" l="1"/>
  <c r="L237" i="53"/>
  <c r="L138" i="53"/>
  <c r="K8" i="53"/>
  <c r="L123" i="53"/>
  <c r="L152" i="53"/>
  <c r="L180" i="53"/>
  <c r="K48" i="53"/>
  <c r="L166" i="53"/>
  <c r="L252" i="53"/>
  <c r="L280" i="53"/>
  <c r="L152" i="52"/>
  <c r="L266" i="52"/>
  <c r="K8" i="52"/>
  <c r="L123" i="52"/>
  <c r="K48" i="52"/>
  <c r="L138" i="52"/>
  <c r="L166" i="52"/>
  <c r="L280" i="52"/>
  <c r="L180" i="52"/>
  <c r="L252" i="52"/>
  <c r="L237" i="52"/>
  <c r="L138" i="51"/>
  <c r="L166" i="51"/>
  <c r="K8" i="51"/>
  <c r="L280" i="51"/>
  <c r="L180" i="51"/>
  <c r="K48" i="51"/>
  <c r="L123" i="51"/>
  <c r="L237" i="51"/>
  <c r="L152" i="51"/>
  <c r="L266" i="51"/>
  <c r="L252" i="51"/>
  <c r="L180" i="50"/>
  <c r="K48" i="50"/>
  <c r="L138" i="50"/>
  <c r="L166" i="50"/>
  <c r="L266" i="50"/>
  <c r="K8" i="50"/>
  <c r="L252" i="50"/>
  <c r="L123" i="50"/>
  <c r="L152" i="50"/>
  <c r="L280" i="50"/>
  <c r="L237" i="50"/>
  <c r="L237" i="49"/>
  <c r="L123" i="49"/>
  <c r="L266" i="49"/>
  <c r="K8" i="49"/>
  <c r="L166" i="49"/>
  <c r="L252" i="49"/>
  <c r="K48" i="49"/>
  <c r="L152" i="49"/>
  <c r="L138" i="49"/>
  <c r="L280" i="49"/>
  <c r="L180" i="49"/>
  <c r="L180" i="48"/>
  <c r="K8" i="48"/>
  <c r="L152" i="48"/>
  <c r="L123" i="48"/>
  <c r="L266" i="48"/>
  <c r="L138" i="48"/>
  <c r="L252" i="48"/>
  <c r="K48" i="48"/>
  <c r="L280" i="48"/>
  <c r="L166" i="48"/>
  <c r="L237" i="48"/>
  <c r="L180" i="40"/>
  <c r="E76" i="40"/>
  <c r="L281" i="40"/>
  <c r="D325" i="40"/>
  <c r="G325" i="40"/>
  <c r="F325" i="40"/>
  <c r="L260" i="40"/>
  <c r="L245" i="40"/>
  <c r="L274" i="40"/>
  <c r="E325" i="40"/>
  <c r="L174" i="40"/>
  <c r="L160" i="40"/>
  <c r="L146" i="40"/>
  <c r="L132" i="40"/>
  <c r="K57" i="40"/>
  <c r="G9" i="40"/>
  <c r="M267" i="53"/>
  <c r="M124" i="53"/>
  <c r="M139" i="53"/>
  <c r="M167" i="53"/>
  <c r="M153" i="53"/>
  <c r="L9" i="53"/>
  <c r="L49" i="53"/>
  <c r="M238" i="53"/>
  <c r="M253" i="53"/>
  <c r="M181" i="53"/>
  <c r="M281" i="53"/>
  <c r="M153" i="52"/>
  <c r="M181" i="52"/>
  <c r="M238" i="52"/>
  <c r="M267" i="52"/>
  <c r="M281" i="52"/>
  <c r="M124" i="52"/>
  <c r="L9" i="52"/>
  <c r="L49" i="52"/>
  <c r="M167" i="52"/>
  <c r="M253" i="52"/>
  <c r="M139" i="52"/>
  <c r="M181" i="51"/>
  <c r="M153" i="51"/>
  <c r="M253" i="51"/>
  <c r="M139" i="51"/>
  <c r="L9" i="51"/>
  <c r="M124" i="51"/>
  <c r="M167" i="51"/>
  <c r="L49" i="51"/>
  <c r="M281" i="51"/>
  <c r="M238" i="51"/>
  <c r="M267" i="51"/>
  <c r="M181" i="50"/>
  <c r="M267" i="50"/>
  <c r="M253" i="50"/>
  <c r="M153" i="50"/>
  <c r="L49" i="50"/>
  <c r="L9" i="50"/>
  <c r="M139" i="50"/>
  <c r="M238" i="50"/>
  <c r="M281" i="50"/>
  <c r="M167" i="50"/>
  <c r="M124" i="50"/>
  <c r="M267" i="49"/>
  <c r="L49" i="49"/>
  <c r="M181" i="49"/>
  <c r="M238" i="49"/>
  <c r="M167" i="49"/>
  <c r="M139" i="49"/>
  <c r="M124" i="49"/>
  <c r="L9" i="49"/>
  <c r="M153" i="49"/>
  <c r="M281" i="49"/>
  <c r="M253" i="49"/>
  <c r="M281" i="48"/>
  <c r="M181" i="48"/>
  <c r="M153" i="48"/>
  <c r="M267" i="48"/>
  <c r="M253" i="48"/>
  <c r="M238" i="48"/>
  <c r="M124" i="48"/>
  <c r="M139" i="48"/>
  <c r="M167" i="48"/>
  <c r="L9" i="48"/>
  <c r="L49" i="48"/>
  <c r="M181" i="40"/>
  <c r="M246" i="40"/>
  <c r="M261" i="40"/>
  <c r="M275" i="40"/>
  <c r="M161" i="40"/>
  <c r="M175" i="40"/>
  <c r="M281" i="40"/>
  <c r="M147" i="40"/>
  <c r="M132" i="40"/>
  <c r="H9" i="40"/>
  <c r="L57" i="40"/>
  <c r="M59" i="53" l="1"/>
  <c r="N163" i="53"/>
  <c r="M19" i="53"/>
  <c r="N248" i="53"/>
  <c r="N263" i="53"/>
  <c r="N291" i="53"/>
  <c r="N191" i="53"/>
  <c r="N134" i="53"/>
  <c r="N277" i="53"/>
  <c r="N177" i="53"/>
  <c r="N149" i="53"/>
  <c r="N277" i="52"/>
  <c r="N149" i="52"/>
  <c r="N248" i="52"/>
  <c r="N191" i="52"/>
  <c r="N163" i="52"/>
  <c r="N291" i="52"/>
  <c r="N263" i="52"/>
  <c r="N134" i="52"/>
  <c r="N177" i="52"/>
  <c r="M59" i="52"/>
  <c r="M19" i="52"/>
  <c r="N277" i="51"/>
  <c r="N248" i="51"/>
  <c r="N291" i="51"/>
  <c r="N177" i="51"/>
  <c r="N263" i="51"/>
  <c r="N163" i="51"/>
  <c r="N191" i="51"/>
  <c r="M59" i="51"/>
  <c r="N134" i="51"/>
  <c r="M19" i="51"/>
  <c r="N149" i="51"/>
  <c r="M19" i="50"/>
  <c r="M59" i="50"/>
  <c r="N163" i="50"/>
  <c r="N263" i="50"/>
  <c r="N277" i="50"/>
  <c r="N191" i="50"/>
  <c r="N291" i="50"/>
  <c r="N134" i="50"/>
  <c r="N177" i="50"/>
  <c r="N248" i="50"/>
  <c r="N149" i="50"/>
  <c r="N291" i="49"/>
  <c r="N163" i="49"/>
  <c r="M19" i="49"/>
  <c r="N134" i="49"/>
  <c r="N263" i="49"/>
  <c r="N191" i="49"/>
  <c r="M59" i="49"/>
  <c r="N277" i="49"/>
  <c r="N149" i="49"/>
  <c r="N177" i="49"/>
  <c r="N248" i="49"/>
  <c r="N177" i="48"/>
  <c r="M59" i="48"/>
  <c r="N134" i="48"/>
  <c r="M19" i="48"/>
  <c r="N291" i="48"/>
  <c r="N149" i="48"/>
  <c r="N248" i="48"/>
  <c r="N263" i="48"/>
  <c r="N277" i="48"/>
  <c r="N163" i="48"/>
  <c r="N191" i="48"/>
  <c r="N191" i="40"/>
  <c r="L280" i="40"/>
  <c r="L273" i="40"/>
  <c r="L244" i="40"/>
  <c r="L259" i="40"/>
  <c r="L173" i="40"/>
  <c r="L159" i="40"/>
  <c r="L145" i="40"/>
  <c r="L131" i="40"/>
  <c r="K56" i="40"/>
  <c r="G8" i="40"/>
  <c r="L48" i="53"/>
  <c r="L8" i="53"/>
  <c r="M252" i="53"/>
  <c r="M180" i="53"/>
  <c r="M138" i="53"/>
  <c r="M152" i="53"/>
  <c r="M237" i="53"/>
  <c r="M280" i="53"/>
  <c r="M123" i="53"/>
  <c r="M166" i="53"/>
  <c r="M266" i="53"/>
  <c r="M266" i="52"/>
  <c r="M138" i="52"/>
  <c r="M280" i="52"/>
  <c r="L48" i="52"/>
  <c r="M237" i="52"/>
  <c r="M152" i="52"/>
  <c r="M252" i="52"/>
  <c r="M166" i="52"/>
  <c r="L8" i="52"/>
  <c r="M180" i="52"/>
  <c r="M123" i="52"/>
  <c r="M266" i="51"/>
  <c r="M280" i="51"/>
  <c r="M138" i="51"/>
  <c r="M252" i="51"/>
  <c r="M180" i="51"/>
  <c r="M123" i="51"/>
  <c r="M237" i="51"/>
  <c r="M166" i="51"/>
  <c r="M152" i="51"/>
  <c r="L48" i="51"/>
  <c r="L8" i="51"/>
  <c r="M266" i="50"/>
  <c r="L8" i="50"/>
  <c r="M152" i="50"/>
  <c r="M280" i="50"/>
  <c r="M166" i="50"/>
  <c r="M138" i="50"/>
  <c r="L48" i="50"/>
  <c r="M252" i="50"/>
  <c r="M180" i="50"/>
  <c r="M123" i="50"/>
  <c r="M237" i="50"/>
  <c r="M280" i="49"/>
  <c r="L8" i="49"/>
  <c r="M252" i="49"/>
  <c r="L48" i="49"/>
  <c r="M138" i="49"/>
  <c r="M237" i="49"/>
  <c r="M180" i="49"/>
  <c r="M266" i="49"/>
  <c r="M152" i="49"/>
  <c r="M123" i="49"/>
  <c r="M166" i="49"/>
  <c r="M166" i="48"/>
  <c r="M123" i="48"/>
  <c r="M280" i="48"/>
  <c r="M237" i="48"/>
  <c r="L48" i="48"/>
  <c r="L8" i="48"/>
  <c r="M138" i="48"/>
  <c r="M252" i="48"/>
  <c r="M152" i="48"/>
  <c r="M266" i="48"/>
  <c r="M180" i="48"/>
  <c r="M180" i="40"/>
  <c r="M260" i="40"/>
  <c r="M274" i="40"/>
  <c r="M146" i="40"/>
  <c r="M160" i="40"/>
  <c r="M245" i="40"/>
  <c r="M280" i="40"/>
  <c r="H8" i="40"/>
  <c r="M131" i="40"/>
  <c r="M174" i="40"/>
  <c r="L56" i="40"/>
  <c r="M278" i="53" l="1"/>
  <c r="H317" i="53" s="1"/>
  <c r="M178" i="53"/>
  <c r="I217" i="53" s="1"/>
  <c r="M135" i="53"/>
  <c r="F217" i="53" s="1"/>
  <c r="M292" i="53"/>
  <c r="I317" i="53" s="1"/>
  <c r="M249" i="53"/>
  <c r="F317" i="53" s="1"/>
  <c r="M164" i="53"/>
  <c r="H217" i="53" s="1"/>
  <c r="M150" i="53"/>
  <c r="G217" i="53" s="1"/>
  <c r="M192" i="53"/>
  <c r="J217" i="53" s="1"/>
  <c r="M264" i="53"/>
  <c r="G317" i="53" s="1"/>
  <c r="L20" i="53"/>
  <c r="D33" i="53" s="1"/>
  <c r="L60" i="53"/>
  <c r="D74" i="53" s="1"/>
  <c r="N262" i="53"/>
  <c r="C32" i="53"/>
  <c r="M18" i="53"/>
  <c r="N133" i="53"/>
  <c r="N162" i="53"/>
  <c r="N176" i="53"/>
  <c r="N290" i="53"/>
  <c r="N247" i="53"/>
  <c r="N276" i="53"/>
  <c r="N148" i="53"/>
  <c r="N190" i="53"/>
  <c r="M58" i="53"/>
  <c r="M135" i="52"/>
  <c r="F217" i="52" s="1"/>
  <c r="M192" i="52"/>
  <c r="J217" i="52" s="1"/>
  <c r="L20" i="52"/>
  <c r="D33" i="52" s="1"/>
  <c r="M178" i="52"/>
  <c r="I217" i="52" s="1"/>
  <c r="M264" i="52"/>
  <c r="G317" i="52" s="1"/>
  <c r="M164" i="52"/>
  <c r="H217" i="52" s="1"/>
  <c r="M249" i="52"/>
  <c r="F317" i="52" s="1"/>
  <c r="L60" i="52"/>
  <c r="D74" i="52" s="1"/>
  <c r="M292" i="52"/>
  <c r="I317" i="52" s="1"/>
  <c r="M150" i="52"/>
  <c r="G217" i="52" s="1"/>
  <c r="M278" i="52"/>
  <c r="H317" i="52" s="1"/>
  <c r="F324" i="52" s="1"/>
  <c r="M58" i="52"/>
  <c r="N290" i="52"/>
  <c r="N148" i="52"/>
  <c r="N276" i="52"/>
  <c r="N133" i="52"/>
  <c r="N190" i="52"/>
  <c r="M18" i="52"/>
  <c r="C32" i="52"/>
  <c r="N176" i="52"/>
  <c r="N262" i="52"/>
  <c r="N162" i="52"/>
  <c r="N247" i="52"/>
  <c r="L20" i="51"/>
  <c r="D33" i="51" s="1"/>
  <c r="L60" i="51"/>
  <c r="D74" i="51" s="1"/>
  <c r="M164" i="51"/>
  <c r="H217" i="51" s="1"/>
  <c r="M178" i="51"/>
  <c r="I217" i="51" s="1"/>
  <c r="M249" i="51"/>
  <c r="F317" i="51" s="1"/>
  <c r="M135" i="51"/>
  <c r="F217" i="51" s="1"/>
  <c r="M192" i="51"/>
  <c r="J217" i="51" s="1"/>
  <c r="M264" i="51"/>
  <c r="G317" i="51" s="1"/>
  <c r="M150" i="51"/>
  <c r="G217" i="51" s="1"/>
  <c r="M292" i="51"/>
  <c r="I317" i="51" s="1"/>
  <c r="M278" i="51"/>
  <c r="H317" i="51" s="1"/>
  <c r="F324" i="51" s="1"/>
  <c r="M18" i="51"/>
  <c r="C32" i="51"/>
  <c r="M58" i="51"/>
  <c r="N162" i="51"/>
  <c r="N176" i="51"/>
  <c r="N247" i="51"/>
  <c r="N148" i="51"/>
  <c r="N290" i="51"/>
  <c r="N276" i="51"/>
  <c r="N133" i="51"/>
  <c r="N190" i="51"/>
  <c r="N262" i="51"/>
  <c r="M249" i="50"/>
  <c r="F317" i="50" s="1"/>
  <c r="M135" i="50"/>
  <c r="F217" i="50" s="1"/>
  <c r="M192" i="50"/>
  <c r="J217" i="50" s="1"/>
  <c r="M264" i="50"/>
  <c r="G317" i="50" s="1"/>
  <c r="L60" i="50"/>
  <c r="D74" i="50" s="1"/>
  <c r="M150" i="50"/>
  <c r="G217" i="50" s="1"/>
  <c r="M178" i="50"/>
  <c r="I217" i="50" s="1"/>
  <c r="M292" i="50"/>
  <c r="I317" i="50" s="1"/>
  <c r="M164" i="50"/>
  <c r="H217" i="50" s="1"/>
  <c r="L20" i="50"/>
  <c r="D33" i="50" s="1"/>
  <c r="M278" i="50"/>
  <c r="H317" i="50" s="1"/>
  <c r="F324" i="50" s="1"/>
  <c r="N133" i="50"/>
  <c r="N148" i="50"/>
  <c r="N190" i="50"/>
  <c r="N262" i="50"/>
  <c r="M58" i="50"/>
  <c r="N276" i="50"/>
  <c r="N247" i="50"/>
  <c r="N176" i="50"/>
  <c r="N290" i="50"/>
  <c r="N162" i="50"/>
  <c r="M18" i="50"/>
  <c r="C32" i="50"/>
  <c r="M178" i="49"/>
  <c r="I217" i="49" s="1"/>
  <c r="M135" i="49"/>
  <c r="F217" i="49" s="1"/>
  <c r="M164" i="49"/>
  <c r="H217" i="49" s="1"/>
  <c r="M278" i="49"/>
  <c r="H317" i="49" s="1"/>
  <c r="M192" i="49"/>
  <c r="J217" i="49" s="1"/>
  <c r="M249" i="49"/>
  <c r="F317" i="49" s="1"/>
  <c r="M150" i="49"/>
  <c r="G217" i="49" s="1"/>
  <c r="L60" i="49"/>
  <c r="D74" i="49" s="1"/>
  <c r="M264" i="49"/>
  <c r="G317" i="49" s="1"/>
  <c r="L20" i="49"/>
  <c r="D33" i="49" s="1"/>
  <c r="M292" i="49"/>
  <c r="I317" i="49" s="1"/>
  <c r="N148" i="49"/>
  <c r="N276" i="49"/>
  <c r="N190" i="49"/>
  <c r="N176" i="49"/>
  <c r="N133" i="49"/>
  <c r="N162" i="49"/>
  <c r="N247" i="49"/>
  <c r="M58" i="49"/>
  <c r="N262" i="49"/>
  <c r="C32" i="49"/>
  <c r="M18" i="49"/>
  <c r="N290" i="49"/>
  <c r="M192" i="48"/>
  <c r="J217" i="48" s="1"/>
  <c r="M278" i="48"/>
  <c r="H317" i="48" s="1"/>
  <c r="M164" i="48"/>
  <c r="H217" i="48" s="1"/>
  <c r="M264" i="48"/>
  <c r="G317" i="48" s="1"/>
  <c r="M150" i="48"/>
  <c r="G217" i="48" s="1"/>
  <c r="L20" i="48"/>
  <c r="D33" i="48" s="1"/>
  <c r="L60" i="48"/>
  <c r="D74" i="48" s="1"/>
  <c r="M249" i="48"/>
  <c r="F317" i="48" s="1"/>
  <c r="M292" i="48"/>
  <c r="I317" i="48" s="1"/>
  <c r="G324" i="48" s="1"/>
  <c r="M135" i="48"/>
  <c r="F217" i="48" s="1"/>
  <c r="M178" i="48"/>
  <c r="I217" i="48" s="1"/>
  <c r="N162" i="48"/>
  <c r="N262" i="48"/>
  <c r="N148" i="48"/>
  <c r="M18" i="48"/>
  <c r="C32" i="48"/>
  <c r="M58" i="48"/>
  <c r="N190" i="48"/>
  <c r="N276" i="48"/>
  <c r="N176" i="48"/>
  <c r="N247" i="48"/>
  <c r="N290" i="48"/>
  <c r="N133" i="48"/>
  <c r="M192" i="40"/>
  <c r="J217" i="40" s="1"/>
  <c r="N190" i="40"/>
  <c r="M292" i="40"/>
  <c r="N291" i="40"/>
  <c r="L243" i="40"/>
  <c r="L258" i="40"/>
  <c r="L272" i="40"/>
  <c r="L172" i="40"/>
  <c r="L158" i="40"/>
  <c r="L144" i="40"/>
  <c r="L130" i="40"/>
  <c r="K55" i="40"/>
  <c r="H20" i="40"/>
  <c r="D35" i="40" s="1"/>
  <c r="I19" i="40"/>
  <c r="O263" i="53"/>
  <c r="O134" i="53"/>
  <c r="O248" i="53"/>
  <c r="N59" i="53"/>
  <c r="E32" i="53"/>
  <c r="O177" i="53"/>
  <c r="O149" i="53"/>
  <c r="N19" i="53"/>
  <c r="O163" i="53"/>
  <c r="O291" i="53"/>
  <c r="O191" i="53"/>
  <c r="O277" i="53"/>
  <c r="N59" i="52"/>
  <c r="O149" i="52"/>
  <c r="N19" i="52"/>
  <c r="O248" i="52"/>
  <c r="O291" i="52"/>
  <c r="E32" i="52"/>
  <c r="O263" i="52"/>
  <c r="O277" i="52"/>
  <c r="O191" i="52"/>
  <c r="O163" i="52"/>
  <c r="O134" i="52"/>
  <c r="O177" i="52"/>
  <c r="E32" i="51"/>
  <c r="O163" i="51"/>
  <c r="O248" i="51"/>
  <c r="O291" i="51"/>
  <c r="O134" i="51"/>
  <c r="N19" i="51"/>
  <c r="O263" i="51"/>
  <c r="O191" i="51"/>
  <c r="N59" i="51"/>
  <c r="O177" i="51"/>
  <c r="O149" i="51"/>
  <c r="O277" i="51"/>
  <c r="O191" i="50"/>
  <c r="N59" i="50"/>
  <c r="O248" i="50"/>
  <c r="E32" i="50"/>
  <c r="O263" i="50"/>
  <c r="O163" i="50"/>
  <c r="N19" i="50"/>
  <c r="O149" i="50"/>
  <c r="O277" i="50"/>
  <c r="O177" i="50"/>
  <c r="O134" i="50"/>
  <c r="O291" i="50"/>
  <c r="O149" i="49"/>
  <c r="O191" i="49"/>
  <c r="O263" i="49"/>
  <c r="O291" i="49"/>
  <c r="O163" i="49"/>
  <c r="N59" i="49"/>
  <c r="E32" i="49"/>
  <c r="O277" i="49"/>
  <c r="O177" i="49"/>
  <c r="N19" i="49"/>
  <c r="O134" i="49"/>
  <c r="O248" i="49"/>
  <c r="N59" i="48"/>
  <c r="O277" i="48"/>
  <c r="O248" i="48"/>
  <c r="O134" i="48"/>
  <c r="O263" i="48"/>
  <c r="E32" i="48"/>
  <c r="O177" i="48"/>
  <c r="O291" i="48"/>
  <c r="O149" i="48"/>
  <c r="N19" i="48"/>
  <c r="O191" i="48"/>
  <c r="O163" i="48"/>
  <c r="O191" i="40"/>
  <c r="M273" i="40"/>
  <c r="M159" i="40"/>
  <c r="O291" i="40"/>
  <c r="J19" i="40"/>
  <c r="M259" i="40"/>
  <c r="M173" i="40"/>
  <c r="M130" i="40"/>
  <c r="M145" i="40"/>
  <c r="M244" i="40"/>
  <c r="L55" i="40"/>
  <c r="G324" i="53" l="1"/>
  <c r="G324" i="49"/>
  <c r="D324" i="49"/>
  <c r="N189" i="53"/>
  <c r="M17" i="53"/>
  <c r="N275" i="53"/>
  <c r="E75" i="53"/>
  <c r="F224" i="53"/>
  <c r="N289" i="53"/>
  <c r="M57" i="53"/>
  <c r="N246" i="53"/>
  <c r="N132" i="53"/>
  <c r="K217" i="53"/>
  <c r="K224" i="53" s="1"/>
  <c r="F34" i="53"/>
  <c r="I224" i="53"/>
  <c r="N161" i="53"/>
  <c r="N261" i="53"/>
  <c r="N147" i="53"/>
  <c r="N175" i="53"/>
  <c r="E324" i="53"/>
  <c r="D324" i="53"/>
  <c r="F324" i="53"/>
  <c r="N161" i="52"/>
  <c r="M17" i="52"/>
  <c r="N147" i="52"/>
  <c r="M57" i="52"/>
  <c r="E75" i="52"/>
  <c r="N175" i="52"/>
  <c r="N289" i="52"/>
  <c r="D324" i="52"/>
  <c r="K217" i="52"/>
  <c r="K224" i="52" s="1"/>
  <c r="F34" i="52"/>
  <c r="N246" i="52"/>
  <c r="N189" i="52"/>
  <c r="N275" i="52"/>
  <c r="G224" i="52"/>
  <c r="J224" i="52"/>
  <c r="N261" i="52"/>
  <c r="N132" i="52"/>
  <c r="G324" i="52"/>
  <c r="E324" i="52"/>
  <c r="F224" i="52"/>
  <c r="N189" i="51"/>
  <c r="M17" i="51"/>
  <c r="E324" i="51"/>
  <c r="N275" i="51"/>
  <c r="N147" i="51"/>
  <c r="N175" i="51"/>
  <c r="M57" i="51"/>
  <c r="N132" i="51"/>
  <c r="N289" i="51"/>
  <c r="N246" i="51"/>
  <c r="N161" i="51"/>
  <c r="G324" i="51"/>
  <c r="E75" i="51"/>
  <c r="N261" i="51"/>
  <c r="D324" i="51"/>
  <c r="K217" i="51"/>
  <c r="K224" i="51" s="1"/>
  <c r="F34" i="51"/>
  <c r="M17" i="50"/>
  <c r="N246" i="50"/>
  <c r="M57" i="50"/>
  <c r="N189" i="50"/>
  <c r="G324" i="50"/>
  <c r="E324" i="50"/>
  <c r="N161" i="50"/>
  <c r="N261" i="50"/>
  <c r="N175" i="50"/>
  <c r="N275" i="50"/>
  <c r="N147" i="50"/>
  <c r="K217" i="50"/>
  <c r="K224" i="50" s="1"/>
  <c r="F34" i="50"/>
  <c r="F224" i="50"/>
  <c r="N289" i="50"/>
  <c r="N132" i="50"/>
  <c r="E75" i="50"/>
  <c r="D324" i="50"/>
  <c r="M17" i="49"/>
  <c r="N261" i="49"/>
  <c r="N189" i="49"/>
  <c r="N147" i="49"/>
  <c r="E75" i="49"/>
  <c r="F324" i="49"/>
  <c r="M57" i="49"/>
  <c r="N161" i="49"/>
  <c r="N289" i="49"/>
  <c r="N175" i="49"/>
  <c r="N275" i="49"/>
  <c r="K217" i="49"/>
  <c r="K224" i="49" s="1"/>
  <c r="F34" i="49"/>
  <c r="N246" i="49"/>
  <c r="N132" i="49"/>
  <c r="E324" i="49"/>
  <c r="N132" i="48"/>
  <c r="N275" i="48"/>
  <c r="M57" i="48"/>
  <c r="N147" i="48"/>
  <c r="N289" i="48"/>
  <c r="N175" i="48"/>
  <c r="N161" i="48"/>
  <c r="D324" i="48"/>
  <c r="E324" i="48"/>
  <c r="N246" i="48"/>
  <c r="N189" i="48"/>
  <c r="E75" i="48"/>
  <c r="M17" i="48"/>
  <c r="N261" i="48"/>
  <c r="K217" i="48"/>
  <c r="K224" i="48" s="1"/>
  <c r="F34" i="48"/>
  <c r="F324" i="48"/>
  <c r="N189" i="40"/>
  <c r="N290" i="40"/>
  <c r="I317" i="40"/>
  <c r="L271" i="40"/>
  <c r="L257" i="40"/>
  <c r="L242" i="40"/>
  <c r="K226" i="40"/>
  <c r="F226" i="40"/>
  <c r="I226" i="40"/>
  <c r="G226" i="40"/>
  <c r="H226" i="40"/>
  <c r="L171" i="40"/>
  <c r="L157" i="40"/>
  <c r="L143" i="40"/>
  <c r="L129" i="40"/>
  <c r="K54" i="40"/>
  <c r="F36" i="40"/>
  <c r="I18" i="40"/>
  <c r="C34" i="40"/>
  <c r="E318" i="40" s="1"/>
  <c r="C325" i="40" s="1"/>
  <c r="O247" i="53"/>
  <c r="O148" i="53"/>
  <c r="O190" i="53"/>
  <c r="O162" i="53"/>
  <c r="O276" i="53"/>
  <c r="N58" i="53"/>
  <c r="O133" i="53"/>
  <c r="O262" i="53"/>
  <c r="O176" i="53"/>
  <c r="N18" i="53"/>
  <c r="O290" i="53"/>
  <c r="O162" i="52"/>
  <c r="O176" i="52"/>
  <c r="O247" i="52"/>
  <c r="O276" i="52"/>
  <c r="O262" i="52"/>
  <c r="O148" i="52"/>
  <c r="O290" i="52"/>
  <c r="O190" i="52"/>
  <c r="N18" i="52"/>
  <c r="N58" i="52"/>
  <c r="O133" i="52"/>
  <c r="O190" i="51"/>
  <c r="O133" i="51"/>
  <c r="O148" i="51"/>
  <c r="N58" i="51"/>
  <c r="O247" i="51"/>
  <c r="O262" i="51"/>
  <c r="O162" i="51"/>
  <c r="N18" i="51"/>
  <c r="O276" i="51"/>
  <c r="O176" i="51"/>
  <c r="O290" i="51"/>
  <c r="O176" i="50"/>
  <c r="O148" i="50"/>
  <c r="N18" i="50"/>
  <c r="N58" i="50"/>
  <c r="O262" i="50"/>
  <c r="O247" i="50"/>
  <c r="O133" i="50"/>
  <c r="O190" i="50"/>
  <c r="O162" i="50"/>
  <c r="O276" i="50"/>
  <c r="O290" i="50"/>
  <c r="N58" i="49"/>
  <c r="O247" i="49"/>
  <c r="N18" i="49"/>
  <c r="O190" i="49"/>
  <c r="O290" i="49"/>
  <c r="O176" i="49"/>
  <c r="O262" i="49"/>
  <c r="O148" i="49"/>
  <c r="O162" i="49"/>
  <c r="O276" i="49"/>
  <c r="O133" i="49"/>
  <c r="O133" i="48"/>
  <c r="O176" i="48"/>
  <c r="O262" i="48"/>
  <c r="N58" i="48"/>
  <c r="O190" i="48"/>
  <c r="O148" i="48"/>
  <c r="O290" i="48"/>
  <c r="O247" i="48"/>
  <c r="O276" i="48"/>
  <c r="O162" i="48"/>
  <c r="N18" i="48"/>
  <c r="O190" i="40"/>
  <c r="M272" i="40"/>
  <c r="M129" i="40"/>
  <c r="M158" i="40"/>
  <c r="J18" i="40"/>
  <c r="O290" i="40"/>
  <c r="E34" i="40"/>
  <c r="M243" i="40"/>
  <c r="M172" i="40"/>
  <c r="M258" i="40"/>
  <c r="M144" i="40"/>
  <c r="L54" i="40"/>
  <c r="H224" i="53" l="1"/>
  <c r="J224" i="53"/>
  <c r="H224" i="52"/>
  <c r="G224" i="51"/>
  <c r="F224" i="48"/>
  <c r="I224" i="48"/>
  <c r="G224" i="48"/>
  <c r="N174" i="53"/>
  <c r="N260" i="53"/>
  <c r="N245" i="53"/>
  <c r="M16" i="53"/>
  <c r="N146" i="53"/>
  <c r="N131" i="53"/>
  <c r="M56" i="53"/>
  <c r="G224" i="53"/>
  <c r="N274" i="53"/>
  <c r="N160" i="53"/>
  <c r="N288" i="53"/>
  <c r="N188" i="53"/>
  <c r="M16" i="52"/>
  <c r="M56" i="52"/>
  <c r="N188" i="52"/>
  <c r="N288" i="52"/>
  <c r="I224" i="52"/>
  <c r="N131" i="52"/>
  <c r="N245" i="52"/>
  <c r="N260" i="52"/>
  <c r="N160" i="52"/>
  <c r="N274" i="52"/>
  <c r="N174" i="52"/>
  <c r="N146" i="52"/>
  <c r="N160" i="51"/>
  <c r="H224" i="51"/>
  <c r="N288" i="51"/>
  <c r="J224" i="51"/>
  <c r="N174" i="51"/>
  <c r="N274" i="51"/>
  <c r="M16" i="51"/>
  <c r="F224" i="51"/>
  <c r="N131" i="51"/>
  <c r="I224" i="51"/>
  <c r="N188" i="51"/>
  <c r="N260" i="51"/>
  <c r="N245" i="51"/>
  <c r="M56" i="51"/>
  <c r="N146" i="51"/>
  <c r="H224" i="50"/>
  <c r="J224" i="50"/>
  <c r="N245" i="50"/>
  <c r="N274" i="50"/>
  <c r="I224" i="50"/>
  <c r="N160" i="50"/>
  <c r="N188" i="50"/>
  <c r="N131" i="50"/>
  <c r="G224" i="50"/>
  <c r="N146" i="50"/>
  <c r="N174" i="50"/>
  <c r="N288" i="50"/>
  <c r="N260" i="50"/>
  <c r="M56" i="50"/>
  <c r="M16" i="50"/>
  <c r="N260" i="49"/>
  <c r="N146" i="49"/>
  <c r="F224" i="49"/>
  <c r="N288" i="49"/>
  <c r="G224" i="49"/>
  <c r="I224" i="49"/>
  <c r="N131" i="49"/>
  <c r="N274" i="49"/>
  <c r="N160" i="49"/>
  <c r="N245" i="49"/>
  <c r="M56" i="49"/>
  <c r="J224" i="49"/>
  <c r="N174" i="49"/>
  <c r="H224" i="49"/>
  <c r="N188" i="49"/>
  <c r="M16" i="49"/>
  <c r="N188" i="48"/>
  <c r="M56" i="48"/>
  <c r="N245" i="48"/>
  <c r="N288" i="48"/>
  <c r="N146" i="48"/>
  <c r="N274" i="48"/>
  <c r="M16" i="48"/>
  <c r="N160" i="48"/>
  <c r="N260" i="48"/>
  <c r="H224" i="48"/>
  <c r="N174" i="48"/>
  <c r="J224" i="48"/>
  <c r="N131" i="48"/>
  <c r="N188" i="40"/>
  <c r="N289" i="40"/>
  <c r="L270" i="40"/>
  <c r="L256" i="40"/>
  <c r="L241" i="40"/>
  <c r="L170" i="40"/>
  <c r="L156" i="40"/>
  <c r="L142" i="40"/>
  <c r="L128" i="40"/>
  <c r="K53" i="40"/>
  <c r="I17" i="40"/>
  <c r="O175" i="53"/>
  <c r="O246" i="53"/>
  <c r="N57" i="53"/>
  <c r="O189" i="53"/>
  <c r="O261" i="53"/>
  <c r="O161" i="53"/>
  <c r="N17" i="53"/>
  <c r="O132" i="53"/>
  <c r="O275" i="53"/>
  <c r="O147" i="53"/>
  <c r="O289" i="53"/>
  <c r="N17" i="52"/>
  <c r="O189" i="52"/>
  <c r="O246" i="52"/>
  <c r="O161" i="52"/>
  <c r="O261" i="52"/>
  <c r="O275" i="52"/>
  <c r="O147" i="52"/>
  <c r="N57" i="52"/>
  <c r="O132" i="52"/>
  <c r="O289" i="52"/>
  <c r="O175" i="52"/>
  <c r="O289" i="51"/>
  <c r="O275" i="51"/>
  <c r="O147" i="51"/>
  <c r="O161" i="51"/>
  <c r="O132" i="51"/>
  <c r="O189" i="51"/>
  <c r="O246" i="51"/>
  <c r="O175" i="51"/>
  <c r="N17" i="51"/>
  <c r="O261" i="51"/>
  <c r="N57" i="51"/>
  <c r="O275" i="50"/>
  <c r="O161" i="50"/>
  <c r="O132" i="50"/>
  <c r="O175" i="50"/>
  <c r="N17" i="50"/>
  <c r="O189" i="50"/>
  <c r="O261" i="50"/>
  <c r="O246" i="50"/>
  <c r="O147" i="50"/>
  <c r="N57" i="50"/>
  <c r="O289" i="50"/>
  <c r="O261" i="49"/>
  <c r="O246" i="49"/>
  <c r="O175" i="49"/>
  <c r="O147" i="49"/>
  <c r="O289" i="49"/>
  <c r="O132" i="49"/>
  <c r="O161" i="49"/>
  <c r="N57" i="49"/>
  <c r="N17" i="49"/>
  <c r="O275" i="49"/>
  <c r="O189" i="49"/>
  <c r="O189" i="48"/>
  <c r="O246" i="48"/>
  <c r="N17" i="48"/>
  <c r="O261" i="48"/>
  <c r="O175" i="48"/>
  <c r="O147" i="48"/>
  <c r="N57" i="48"/>
  <c r="O275" i="48"/>
  <c r="O161" i="48"/>
  <c r="O132" i="48"/>
  <c r="O289" i="48"/>
  <c r="O189" i="40"/>
  <c r="M257" i="40"/>
  <c r="M128" i="40"/>
  <c r="M157" i="40"/>
  <c r="M242" i="40"/>
  <c r="O289" i="40"/>
  <c r="J17" i="40"/>
  <c r="M143" i="40"/>
  <c r="M171" i="40"/>
  <c r="M271" i="40"/>
  <c r="L53" i="40"/>
  <c r="M55" i="53" l="1"/>
  <c r="N287" i="53"/>
  <c r="N259" i="53"/>
  <c r="M15" i="53"/>
  <c r="N130" i="53"/>
  <c r="N187" i="53"/>
  <c r="N159" i="53"/>
  <c r="N145" i="53"/>
  <c r="N173" i="53"/>
  <c r="N273" i="53"/>
  <c r="N244" i="53"/>
  <c r="N159" i="52"/>
  <c r="N244" i="52"/>
  <c r="M55" i="52"/>
  <c r="N145" i="52"/>
  <c r="N273" i="52"/>
  <c r="N259" i="52"/>
  <c r="N287" i="52"/>
  <c r="N130" i="52"/>
  <c r="N187" i="52"/>
  <c r="M15" i="52"/>
  <c r="N173" i="52"/>
  <c r="M55" i="51"/>
  <c r="N259" i="51"/>
  <c r="M15" i="51"/>
  <c r="N173" i="51"/>
  <c r="N287" i="51"/>
  <c r="N130" i="51"/>
  <c r="N145" i="51"/>
  <c r="N273" i="51"/>
  <c r="N244" i="51"/>
  <c r="N187" i="51"/>
  <c r="N159" i="51"/>
  <c r="M55" i="50"/>
  <c r="N145" i="50"/>
  <c r="N130" i="50"/>
  <c r="N159" i="50"/>
  <c r="N244" i="50"/>
  <c r="N287" i="50"/>
  <c r="N187" i="50"/>
  <c r="M15" i="50"/>
  <c r="N173" i="50"/>
  <c r="N273" i="50"/>
  <c r="N259" i="50"/>
  <c r="N244" i="49"/>
  <c r="N145" i="49"/>
  <c r="M15" i="49"/>
  <c r="M55" i="49"/>
  <c r="N159" i="49"/>
  <c r="N130" i="49"/>
  <c r="N287" i="49"/>
  <c r="N259" i="49"/>
  <c r="N173" i="49"/>
  <c r="N187" i="49"/>
  <c r="N273" i="49"/>
  <c r="N173" i="48"/>
  <c r="N273" i="48"/>
  <c r="M55" i="48"/>
  <c r="N287" i="48"/>
  <c r="N130" i="48"/>
  <c r="N259" i="48"/>
  <c r="N187" i="48"/>
  <c r="N159" i="48"/>
  <c r="M15" i="48"/>
  <c r="N244" i="48"/>
  <c r="N145" i="48"/>
  <c r="N187" i="40"/>
  <c r="N288" i="40"/>
  <c r="L240" i="40"/>
  <c r="L255" i="40"/>
  <c r="L269" i="40"/>
  <c r="L169" i="40"/>
  <c r="L155" i="40"/>
  <c r="L141" i="40"/>
  <c r="L127" i="40"/>
  <c r="K52" i="40"/>
  <c r="I16" i="40"/>
  <c r="N56" i="53"/>
  <c r="N16" i="53"/>
  <c r="O188" i="53"/>
  <c r="O274" i="53"/>
  <c r="O174" i="53"/>
  <c r="O288" i="53"/>
  <c r="O146" i="53"/>
  <c r="O131" i="53"/>
  <c r="O160" i="53"/>
  <c r="O245" i="53"/>
  <c r="O260" i="53"/>
  <c r="O274" i="52"/>
  <c r="O174" i="52"/>
  <c r="O160" i="52"/>
  <c r="N56" i="52"/>
  <c r="O288" i="52"/>
  <c r="O188" i="52"/>
  <c r="O245" i="52"/>
  <c r="O146" i="52"/>
  <c r="O260" i="52"/>
  <c r="O131" i="52"/>
  <c r="N16" i="52"/>
  <c r="N56" i="51"/>
  <c r="O288" i="51"/>
  <c r="O245" i="51"/>
  <c r="O160" i="51"/>
  <c r="O174" i="51"/>
  <c r="O260" i="51"/>
  <c r="O131" i="51"/>
  <c r="O188" i="51"/>
  <c r="O274" i="51"/>
  <c r="N16" i="51"/>
  <c r="O146" i="51"/>
  <c r="N56" i="50"/>
  <c r="O131" i="50"/>
  <c r="O188" i="50"/>
  <c r="O260" i="50"/>
  <c r="O245" i="50"/>
  <c r="O174" i="50"/>
  <c r="O160" i="50"/>
  <c r="N16" i="50"/>
  <c r="O274" i="50"/>
  <c r="O146" i="50"/>
  <c r="O288" i="50"/>
  <c r="O245" i="49"/>
  <c r="N16" i="49"/>
  <c r="O160" i="49"/>
  <c r="O274" i="49"/>
  <c r="O288" i="49"/>
  <c r="O174" i="49"/>
  <c r="N56" i="49"/>
  <c r="O131" i="49"/>
  <c r="O188" i="49"/>
  <c r="O146" i="49"/>
  <c r="O260" i="49"/>
  <c r="O131" i="48"/>
  <c r="O188" i="48"/>
  <c r="O146" i="48"/>
  <c r="O274" i="48"/>
  <c r="O160" i="48"/>
  <c r="O288" i="48"/>
  <c r="O260" i="48"/>
  <c r="O245" i="48"/>
  <c r="O174" i="48"/>
  <c r="N56" i="48"/>
  <c r="N16" i="48"/>
  <c r="O188" i="40"/>
  <c r="M241" i="40"/>
  <c r="M170" i="40"/>
  <c r="J16" i="40"/>
  <c r="M156" i="40"/>
  <c r="M270" i="40"/>
  <c r="M142" i="40"/>
  <c r="M127" i="40"/>
  <c r="M256" i="40"/>
  <c r="O288" i="40"/>
  <c r="L52" i="40"/>
  <c r="N243" i="53" l="1"/>
  <c r="N129" i="53"/>
  <c r="M54" i="53"/>
  <c r="N272" i="53"/>
  <c r="N186" i="53"/>
  <c r="M14" i="53"/>
  <c r="N144" i="53"/>
  <c r="N286" i="53"/>
  <c r="N158" i="53"/>
  <c r="N172" i="53"/>
  <c r="N258" i="53"/>
  <c r="N144" i="52"/>
  <c r="N243" i="52"/>
  <c r="M14" i="52"/>
  <c r="N129" i="52"/>
  <c r="N258" i="52"/>
  <c r="N172" i="52"/>
  <c r="N272" i="52"/>
  <c r="N186" i="52"/>
  <c r="N286" i="52"/>
  <c r="M54" i="52"/>
  <c r="N158" i="52"/>
  <c r="N158" i="51"/>
  <c r="N186" i="51"/>
  <c r="N129" i="51"/>
  <c r="N172" i="51"/>
  <c r="N258" i="51"/>
  <c r="N272" i="51"/>
  <c r="N243" i="51"/>
  <c r="N144" i="51"/>
  <c r="N286" i="51"/>
  <c r="M14" i="51"/>
  <c r="M54" i="51"/>
  <c r="N272" i="50"/>
  <c r="M14" i="50"/>
  <c r="N158" i="50"/>
  <c r="N286" i="50"/>
  <c r="N144" i="50"/>
  <c r="N258" i="50"/>
  <c r="N186" i="50"/>
  <c r="N129" i="50"/>
  <c r="M54" i="50"/>
  <c r="N172" i="50"/>
  <c r="N243" i="50"/>
  <c r="N186" i="49"/>
  <c r="N129" i="49"/>
  <c r="M54" i="49"/>
  <c r="N258" i="49"/>
  <c r="N144" i="49"/>
  <c r="N158" i="49"/>
  <c r="M14" i="49"/>
  <c r="N243" i="49"/>
  <c r="N272" i="49"/>
  <c r="N172" i="49"/>
  <c r="N286" i="49"/>
  <c r="N144" i="48"/>
  <c r="N186" i="48"/>
  <c r="N129" i="48"/>
  <c r="N158" i="48"/>
  <c r="N272" i="48"/>
  <c r="N243" i="48"/>
  <c r="N258" i="48"/>
  <c r="N286" i="48"/>
  <c r="M14" i="48"/>
  <c r="M54" i="48"/>
  <c r="N172" i="48"/>
  <c r="N186" i="40"/>
  <c r="N287" i="40"/>
  <c r="L239" i="40"/>
  <c r="L254" i="40"/>
  <c r="L268" i="40"/>
  <c r="L168" i="40"/>
  <c r="L154" i="40"/>
  <c r="L140" i="40"/>
  <c r="L126" i="40"/>
  <c r="K51" i="40"/>
  <c r="I15" i="40"/>
  <c r="O244" i="53"/>
  <c r="N55" i="53"/>
  <c r="O187" i="53"/>
  <c r="O159" i="53"/>
  <c r="O145" i="53"/>
  <c r="O259" i="53"/>
  <c r="O130" i="53"/>
  <c r="N15" i="53"/>
  <c r="O287" i="53"/>
  <c r="O273" i="53"/>
  <c r="O173" i="53"/>
  <c r="O287" i="52"/>
  <c r="O159" i="52"/>
  <c r="O173" i="52"/>
  <c r="O187" i="52"/>
  <c r="N55" i="52"/>
  <c r="O145" i="52"/>
  <c r="N15" i="52"/>
  <c r="O259" i="52"/>
  <c r="O273" i="52"/>
  <c r="O244" i="52"/>
  <c r="O130" i="52"/>
  <c r="O159" i="51"/>
  <c r="O130" i="51"/>
  <c r="N55" i="51"/>
  <c r="O187" i="51"/>
  <c r="O244" i="51"/>
  <c r="O173" i="51"/>
  <c r="O273" i="51"/>
  <c r="O145" i="51"/>
  <c r="N15" i="51"/>
  <c r="O287" i="51"/>
  <c r="O259" i="51"/>
  <c r="O159" i="50"/>
  <c r="O287" i="50"/>
  <c r="O259" i="50"/>
  <c r="O273" i="50"/>
  <c r="O145" i="50"/>
  <c r="O187" i="50"/>
  <c r="N55" i="50"/>
  <c r="O244" i="50"/>
  <c r="O130" i="50"/>
  <c r="N15" i="50"/>
  <c r="O173" i="50"/>
  <c r="N55" i="49"/>
  <c r="N15" i="49"/>
  <c r="O287" i="49"/>
  <c r="O187" i="49"/>
  <c r="O145" i="49"/>
  <c r="O273" i="49"/>
  <c r="O130" i="49"/>
  <c r="O159" i="49"/>
  <c r="O244" i="49"/>
  <c r="O259" i="49"/>
  <c r="O173" i="49"/>
  <c r="O130" i="48"/>
  <c r="O273" i="48"/>
  <c r="O259" i="48"/>
  <c r="N15" i="48"/>
  <c r="O287" i="48"/>
  <c r="O187" i="48"/>
  <c r="O159" i="48"/>
  <c r="O244" i="48"/>
  <c r="N55" i="48"/>
  <c r="O145" i="48"/>
  <c r="O173" i="48"/>
  <c r="O187" i="40"/>
  <c r="M141" i="40"/>
  <c r="M255" i="40"/>
  <c r="M269" i="40"/>
  <c r="M155" i="40"/>
  <c r="M240" i="40"/>
  <c r="O287" i="40"/>
  <c r="J15" i="40"/>
  <c r="M126" i="40"/>
  <c r="M169" i="40"/>
  <c r="L51" i="40"/>
  <c r="N285" i="53" l="1"/>
  <c r="M13" i="53"/>
  <c r="N128" i="53"/>
  <c r="N171" i="53"/>
  <c r="N271" i="53"/>
  <c r="N157" i="53"/>
  <c r="N185" i="53"/>
  <c r="M53" i="53"/>
  <c r="N242" i="53"/>
  <c r="N257" i="53"/>
  <c r="N143" i="53"/>
  <c r="N242" i="52"/>
  <c r="M53" i="52"/>
  <c r="N185" i="52"/>
  <c r="N171" i="52"/>
  <c r="N128" i="52"/>
  <c r="N157" i="52"/>
  <c r="N285" i="52"/>
  <c r="N271" i="52"/>
  <c r="N257" i="52"/>
  <c r="M13" i="52"/>
  <c r="N143" i="52"/>
  <c r="N242" i="51"/>
  <c r="N257" i="51"/>
  <c r="N185" i="51"/>
  <c r="N285" i="51"/>
  <c r="M53" i="51"/>
  <c r="N128" i="51"/>
  <c r="M13" i="51"/>
  <c r="N143" i="51"/>
  <c r="N271" i="51"/>
  <c r="N171" i="51"/>
  <c r="N157" i="51"/>
  <c r="N128" i="50"/>
  <c r="N257" i="50"/>
  <c r="N285" i="50"/>
  <c r="M13" i="50"/>
  <c r="N157" i="50"/>
  <c r="N171" i="50"/>
  <c r="N242" i="50"/>
  <c r="M53" i="50"/>
  <c r="N185" i="50"/>
  <c r="N143" i="50"/>
  <c r="N271" i="50"/>
  <c r="N242" i="49"/>
  <c r="N157" i="49"/>
  <c r="N128" i="49"/>
  <c r="N171" i="49"/>
  <c r="N257" i="49"/>
  <c r="N285" i="49"/>
  <c r="M13" i="49"/>
  <c r="M53" i="49"/>
  <c r="N271" i="49"/>
  <c r="N143" i="49"/>
  <c r="N185" i="49"/>
  <c r="M13" i="48"/>
  <c r="N257" i="48"/>
  <c r="N128" i="48"/>
  <c r="N285" i="48"/>
  <c r="N157" i="48"/>
  <c r="M53" i="48"/>
  <c r="N242" i="48"/>
  <c r="N185" i="48"/>
  <c r="N171" i="48"/>
  <c r="N143" i="48"/>
  <c r="N271" i="48"/>
  <c r="N185" i="40"/>
  <c r="N286" i="40"/>
  <c r="L238" i="40"/>
  <c r="L267" i="40"/>
  <c r="L253" i="40"/>
  <c r="L167" i="40"/>
  <c r="L153" i="40"/>
  <c r="L139" i="40"/>
  <c r="L125" i="40"/>
  <c r="K50" i="40"/>
  <c r="I14" i="40"/>
  <c r="O286" i="53"/>
  <c r="O243" i="53"/>
  <c r="O144" i="53"/>
  <c r="O129" i="53"/>
  <c r="O272" i="53"/>
  <c r="O186" i="53"/>
  <c r="O172" i="53"/>
  <c r="O258" i="53"/>
  <c r="N14" i="53"/>
  <c r="O158" i="53"/>
  <c r="N54" i="53"/>
  <c r="O243" i="52"/>
  <c r="O186" i="52"/>
  <c r="O129" i="52"/>
  <c r="O286" i="52"/>
  <c r="O258" i="52"/>
  <c r="O144" i="52"/>
  <c r="N54" i="52"/>
  <c r="O158" i="52"/>
  <c r="N14" i="52"/>
  <c r="O172" i="52"/>
  <c r="O272" i="52"/>
  <c r="O243" i="51"/>
  <c r="O186" i="51"/>
  <c r="N54" i="51"/>
  <c r="N14" i="51"/>
  <c r="O272" i="51"/>
  <c r="O158" i="51"/>
  <c r="O258" i="51"/>
  <c r="O286" i="51"/>
  <c r="O129" i="51"/>
  <c r="O144" i="51"/>
  <c r="O172" i="51"/>
  <c r="O286" i="50"/>
  <c r="O243" i="50"/>
  <c r="O129" i="50"/>
  <c r="O158" i="50"/>
  <c r="O186" i="50"/>
  <c r="O272" i="50"/>
  <c r="O172" i="50"/>
  <c r="O144" i="50"/>
  <c r="O258" i="50"/>
  <c r="N14" i="50"/>
  <c r="N54" i="50"/>
  <c r="O243" i="49"/>
  <c r="O258" i="49"/>
  <c r="O129" i="49"/>
  <c r="N14" i="49"/>
  <c r="O272" i="49"/>
  <c r="O186" i="49"/>
  <c r="N54" i="49"/>
  <c r="O172" i="49"/>
  <c r="O286" i="49"/>
  <c r="O144" i="49"/>
  <c r="O158" i="49"/>
  <c r="N14" i="48"/>
  <c r="O158" i="48"/>
  <c r="O272" i="48"/>
  <c r="O144" i="48"/>
  <c r="O243" i="48"/>
  <c r="O172" i="48"/>
  <c r="O258" i="48"/>
  <c r="O286" i="48"/>
  <c r="N54" i="48"/>
  <c r="O186" i="48"/>
  <c r="O129" i="48"/>
  <c r="O186" i="40"/>
  <c r="M268" i="40"/>
  <c r="M254" i="40"/>
  <c r="M140" i="40"/>
  <c r="M154" i="40"/>
  <c r="M239" i="40"/>
  <c r="O286" i="40"/>
  <c r="J14" i="40"/>
  <c r="M125" i="40"/>
  <c r="M168" i="40"/>
  <c r="L50" i="40"/>
  <c r="N256" i="53" l="1"/>
  <c r="N170" i="53"/>
  <c r="M52" i="53"/>
  <c r="N156" i="53"/>
  <c r="M12" i="53"/>
  <c r="N142" i="53"/>
  <c r="N241" i="53"/>
  <c r="N284" i="53"/>
  <c r="N184" i="53"/>
  <c r="N270" i="53"/>
  <c r="N127" i="53"/>
  <c r="M12" i="52"/>
  <c r="N156" i="52"/>
  <c r="M52" i="52"/>
  <c r="N270" i="52"/>
  <c r="N170" i="52"/>
  <c r="N256" i="52"/>
  <c r="N284" i="52"/>
  <c r="N127" i="52"/>
  <c r="N184" i="52"/>
  <c r="N241" i="52"/>
  <c r="N142" i="52"/>
  <c r="N270" i="51"/>
  <c r="N170" i="51"/>
  <c r="N142" i="51"/>
  <c r="N127" i="51"/>
  <c r="N284" i="51"/>
  <c r="N256" i="51"/>
  <c r="N156" i="51"/>
  <c r="M12" i="51"/>
  <c r="M52" i="51"/>
  <c r="N184" i="51"/>
  <c r="N241" i="51"/>
  <c r="N142" i="50"/>
  <c r="N170" i="50"/>
  <c r="M52" i="50"/>
  <c r="M12" i="50"/>
  <c r="N256" i="50"/>
  <c r="N241" i="50"/>
  <c r="N284" i="50"/>
  <c r="N270" i="50"/>
  <c r="N184" i="50"/>
  <c r="N156" i="50"/>
  <c r="N127" i="50"/>
  <c r="N284" i="49"/>
  <c r="M52" i="49"/>
  <c r="N156" i="49"/>
  <c r="N142" i="49"/>
  <c r="N256" i="49"/>
  <c r="N241" i="49"/>
  <c r="N170" i="49"/>
  <c r="N184" i="49"/>
  <c r="N270" i="49"/>
  <c r="M12" i="49"/>
  <c r="N127" i="49"/>
  <c r="N156" i="48"/>
  <c r="N142" i="48"/>
  <c r="N284" i="48"/>
  <c r="N256" i="48"/>
  <c r="N270" i="48"/>
  <c r="N184" i="48"/>
  <c r="M52" i="48"/>
  <c r="N170" i="48"/>
  <c r="N241" i="48"/>
  <c r="N127" i="48"/>
  <c r="M12" i="48"/>
  <c r="N184" i="40"/>
  <c r="N285" i="40"/>
  <c r="L252" i="40"/>
  <c r="L266" i="40"/>
  <c r="L237" i="40"/>
  <c r="L166" i="40"/>
  <c r="L152" i="40"/>
  <c r="L138" i="40"/>
  <c r="L124" i="40"/>
  <c r="K49" i="40"/>
  <c r="I13" i="40"/>
  <c r="O257" i="53"/>
  <c r="O242" i="53"/>
  <c r="O185" i="53"/>
  <c r="O128" i="53"/>
  <c r="N53" i="53"/>
  <c r="N13" i="53"/>
  <c r="O171" i="53"/>
  <c r="O143" i="53"/>
  <c r="O271" i="53"/>
  <c r="O157" i="53"/>
  <c r="O285" i="53"/>
  <c r="N13" i="52"/>
  <c r="N53" i="52"/>
  <c r="O171" i="52"/>
  <c r="O185" i="52"/>
  <c r="O143" i="52"/>
  <c r="O285" i="52"/>
  <c r="O271" i="52"/>
  <c r="O257" i="52"/>
  <c r="O157" i="52"/>
  <c r="O128" i="52"/>
  <c r="O242" i="52"/>
  <c r="O271" i="51"/>
  <c r="O143" i="51"/>
  <c r="N53" i="51"/>
  <c r="O285" i="51"/>
  <c r="O157" i="51"/>
  <c r="O242" i="51"/>
  <c r="O171" i="51"/>
  <c r="O128" i="51"/>
  <c r="O257" i="51"/>
  <c r="N13" i="51"/>
  <c r="O185" i="51"/>
  <c r="O143" i="50"/>
  <c r="N53" i="50"/>
  <c r="O185" i="50"/>
  <c r="O257" i="50"/>
  <c r="O285" i="50"/>
  <c r="O128" i="50"/>
  <c r="O171" i="50"/>
  <c r="N13" i="50"/>
  <c r="O242" i="50"/>
  <c r="O271" i="50"/>
  <c r="O157" i="50"/>
  <c r="O257" i="49"/>
  <c r="O171" i="49"/>
  <c r="O271" i="49"/>
  <c r="O128" i="49"/>
  <c r="O285" i="49"/>
  <c r="O157" i="49"/>
  <c r="O143" i="49"/>
  <c r="O242" i="49"/>
  <c r="O185" i="49"/>
  <c r="N53" i="49"/>
  <c r="N13" i="49"/>
  <c r="O157" i="48"/>
  <c r="O271" i="48"/>
  <c r="N53" i="48"/>
  <c r="O242" i="48"/>
  <c r="N13" i="48"/>
  <c r="O285" i="48"/>
  <c r="O257" i="48"/>
  <c r="O185" i="48"/>
  <c r="O128" i="48"/>
  <c r="O143" i="48"/>
  <c r="O171" i="48"/>
  <c r="O185" i="40"/>
  <c r="M139" i="40"/>
  <c r="M253" i="40"/>
  <c r="M238" i="40"/>
  <c r="M153" i="40"/>
  <c r="M267" i="40"/>
  <c r="O285" i="40"/>
  <c r="J13" i="40"/>
  <c r="M124" i="40"/>
  <c r="M167" i="40"/>
  <c r="L49" i="40"/>
  <c r="N269" i="53" l="1"/>
  <c r="N141" i="53"/>
  <c r="N169" i="53"/>
  <c r="N283" i="53"/>
  <c r="N155" i="53"/>
  <c r="N126" i="53"/>
  <c r="N183" i="53"/>
  <c r="N240" i="53"/>
  <c r="N255" i="53"/>
  <c r="M11" i="53"/>
  <c r="M51" i="53"/>
  <c r="N255" i="52"/>
  <c r="N269" i="52"/>
  <c r="N240" i="52"/>
  <c r="N126" i="52"/>
  <c r="N155" i="52"/>
  <c r="N141" i="52"/>
  <c r="N183" i="52"/>
  <c r="N169" i="52"/>
  <c r="M51" i="52"/>
  <c r="M11" i="52"/>
  <c r="N283" i="52"/>
  <c r="M11" i="51"/>
  <c r="N255" i="51"/>
  <c r="N126" i="51"/>
  <c r="N169" i="51"/>
  <c r="N183" i="51"/>
  <c r="M51" i="51"/>
  <c r="N141" i="51"/>
  <c r="N269" i="51"/>
  <c r="N240" i="51"/>
  <c r="N155" i="51"/>
  <c r="N283" i="51"/>
  <c r="N269" i="50"/>
  <c r="N240" i="50"/>
  <c r="M11" i="50"/>
  <c r="N169" i="50"/>
  <c r="N155" i="50"/>
  <c r="N183" i="50"/>
  <c r="M51" i="50"/>
  <c r="N141" i="50"/>
  <c r="N126" i="50"/>
  <c r="N283" i="50"/>
  <c r="N255" i="50"/>
  <c r="N183" i="49"/>
  <c r="N240" i="49"/>
  <c r="N141" i="49"/>
  <c r="M11" i="49"/>
  <c r="M51" i="49"/>
  <c r="N126" i="49"/>
  <c r="N269" i="49"/>
  <c r="N169" i="49"/>
  <c r="N255" i="49"/>
  <c r="N155" i="49"/>
  <c r="N283" i="49"/>
  <c r="N126" i="48"/>
  <c r="N183" i="48"/>
  <c r="N255" i="48"/>
  <c r="M11" i="48"/>
  <c r="N169" i="48"/>
  <c r="N141" i="48"/>
  <c r="M51" i="48"/>
  <c r="N269" i="48"/>
  <c r="N155" i="48"/>
  <c r="N240" i="48"/>
  <c r="N283" i="48"/>
  <c r="N183" i="40"/>
  <c r="N284" i="40"/>
  <c r="N248" i="40"/>
  <c r="N263" i="40"/>
  <c r="N277" i="40"/>
  <c r="N177" i="40"/>
  <c r="N163" i="40"/>
  <c r="N149" i="40"/>
  <c r="L123" i="40"/>
  <c r="K48" i="40"/>
  <c r="I12" i="40"/>
  <c r="O156" i="53"/>
  <c r="O184" i="53"/>
  <c r="N52" i="53"/>
  <c r="O270" i="53"/>
  <c r="O170" i="53"/>
  <c r="O256" i="53"/>
  <c r="O127" i="53"/>
  <c r="O241" i="53"/>
  <c r="N12" i="53"/>
  <c r="O142" i="53"/>
  <c r="O284" i="53"/>
  <c r="O184" i="52"/>
  <c r="O256" i="52"/>
  <c r="O241" i="52"/>
  <c r="O156" i="52"/>
  <c r="N52" i="52"/>
  <c r="O284" i="52"/>
  <c r="O127" i="52"/>
  <c r="O270" i="52"/>
  <c r="O142" i="52"/>
  <c r="O170" i="52"/>
  <c r="N12" i="52"/>
  <c r="N12" i="51"/>
  <c r="O127" i="51"/>
  <c r="O142" i="51"/>
  <c r="O241" i="51"/>
  <c r="O284" i="51"/>
  <c r="O184" i="51"/>
  <c r="O256" i="51"/>
  <c r="O170" i="51"/>
  <c r="N52" i="51"/>
  <c r="O270" i="51"/>
  <c r="O156" i="51"/>
  <c r="O270" i="50"/>
  <c r="N12" i="50"/>
  <c r="O156" i="50"/>
  <c r="N52" i="50"/>
  <c r="O127" i="50"/>
  <c r="O256" i="50"/>
  <c r="O184" i="50"/>
  <c r="O241" i="50"/>
  <c r="O170" i="50"/>
  <c r="O142" i="50"/>
  <c r="O284" i="50"/>
  <c r="O184" i="49"/>
  <c r="N52" i="49"/>
  <c r="O142" i="49"/>
  <c r="O270" i="49"/>
  <c r="O256" i="49"/>
  <c r="O284" i="49"/>
  <c r="N12" i="49"/>
  <c r="O127" i="49"/>
  <c r="O156" i="49"/>
  <c r="O241" i="49"/>
  <c r="O170" i="49"/>
  <c r="O127" i="48"/>
  <c r="O170" i="48"/>
  <c r="N52" i="48"/>
  <c r="O156" i="48"/>
  <c r="O256" i="48"/>
  <c r="O284" i="48"/>
  <c r="O184" i="48"/>
  <c r="N12" i="48"/>
  <c r="O142" i="48"/>
  <c r="O270" i="48"/>
  <c r="O241" i="48"/>
  <c r="O184" i="40"/>
  <c r="M138" i="40"/>
  <c r="M266" i="40"/>
  <c r="J12" i="40"/>
  <c r="M152" i="40"/>
  <c r="M237" i="40"/>
  <c r="O284" i="40"/>
  <c r="M252" i="40"/>
  <c r="M166" i="40"/>
  <c r="M123" i="40"/>
  <c r="L48" i="40"/>
  <c r="M10" i="53" l="1"/>
  <c r="N239" i="53"/>
  <c r="N125" i="53"/>
  <c r="N282" i="53"/>
  <c r="N140" i="53"/>
  <c r="M50" i="53"/>
  <c r="N182" i="53"/>
  <c r="N154" i="53"/>
  <c r="N254" i="53"/>
  <c r="N168" i="53"/>
  <c r="N268" i="53"/>
  <c r="N268" i="52"/>
  <c r="M10" i="52"/>
  <c r="N125" i="52"/>
  <c r="N168" i="52"/>
  <c r="N182" i="52"/>
  <c r="N140" i="52"/>
  <c r="N282" i="52"/>
  <c r="M50" i="52"/>
  <c r="N154" i="52"/>
  <c r="N239" i="52"/>
  <c r="N254" i="52"/>
  <c r="M50" i="51"/>
  <c r="N168" i="51"/>
  <c r="N254" i="51"/>
  <c r="N154" i="51"/>
  <c r="N268" i="51"/>
  <c r="N282" i="51"/>
  <c r="N239" i="51"/>
  <c r="N140" i="51"/>
  <c r="N125" i="51"/>
  <c r="M10" i="51"/>
  <c r="N182" i="51"/>
  <c r="N182" i="50"/>
  <c r="N140" i="50"/>
  <c r="N168" i="50"/>
  <c r="N239" i="50"/>
  <c r="N254" i="50"/>
  <c r="M50" i="50"/>
  <c r="N154" i="50"/>
  <c r="M10" i="50"/>
  <c r="N268" i="50"/>
  <c r="N282" i="50"/>
  <c r="N125" i="50"/>
  <c r="N154" i="49"/>
  <c r="N125" i="49"/>
  <c r="M10" i="49"/>
  <c r="N168" i="49"/>
  <c r="N239" i="49"/>
  <c r="M50" i="49"/>
  <c r="N182" i="49"/>
  <c r="N282" i="49"/>
  <c r="N254" i="49"/>
  <c r="N268" i="49"/>
  <c r="N140" i="49"/>
  <c r="N140" i="48"/>
  <c r="M10" i="48"/>
  <c r="N182" i="48"/>
  <c r="N268" i="48"/>
  <c r="N239" i="48"/>
  <c r="M50" i="48"/>
  <c r="N168" i="48"/>
  <c r="N125" i="48"/>
  <c r="N154" i="48"/>
  <c r="N282" i="48"/>
  <c r="N254" i="48"/>
  <c r="N182" i="40"/>
  <c r="N283" i="40"/>
  <c r="M264" i="40"/>
  <c r="G317" i="40" s="1"/>
  <c r="M249" i="40"/>
  <c r="F317" i="40" s="1"/>
  <c r="M278" i="40"/>
  <c r="H317" i="40" s="1"/>
  <c r="N276" i="40"/>
  <c r="N262" i="40"/>
  <c r="N247" i="40"/>
  <c r="M178" i="40"/>
  <c r="I217" i="40" s="1"/>
  <c r="N176" i="40"/>
  <c r="M135" i="40"/>
  <c r="F217" i="40" s="1"/>
  <c r="M164" i="40"/>
  <c r="H217" i="40" s="1"/>
  <c r="N162" i="40"/>
  <c r="M150" i="40"/>
  <c r="G217" i="40" s="1"/>
  <c r="N148" i="40"/>
  <c r="N134" i="40"/>
  <c r="M59" i="40"/>
  <c r="I11" i="40"/>
  <c r="N11" i="53"/>
  <c r="O126" i="53"/>
  <c r="O183" i="53"/>
  <c r="O141" i="53"/>
  <c r="O255" i="53"/>
  <c r="O269" i="53"/>
  <c r="O283" i="53"/>
  <c r="N51" i="53"/>
  <c r="O155" i="53"/>
  <c r="O240" i="53"/>
  <c r="O169" i="53"/>
  <c r="O183" i="52"/>
  <c r="O283" i="52"/>
  <c r="O155" i="52"/>
  <c r="O141" i="52"/>
  <c r="O269" i="52"/>
  <c r="O126" i="52"/>
  <c r="O255" i="52"/>
  <c r="O169" i="52"/>
  <c r="O240" i="52"/>
  <c r="N11" i="52"/>
  <c r="N51" i="52"/>
  <c r="O240" i="51"/>
  <c r="O183" i="51"/>
  <c r="N51" i="51"/>
  <c r="O255" i="51"/>
  <c r="O269" i="51"/>
  <c r="O126" i="51"/>
  <c r="O155" i="51"/>
  <c r="O283" i="51"/>
  <c r="O169" i="51"/>
  <c r="O141" i="51"/>
  <c r="N11" i="51"/>
  <c r="O183" i="50"/>
  <c r="O255" i="50"/>
  <c r="O155" i="50"/>
  <c r="O126" i="50"/>
  <c r="N51" i="50"/>
  <c r="N11" i="50"/>
  <c r="O169" i="50"/>
  <c r="O269" i="50"/>
  <c r="O240" i="50"/>
  <c r="O283" i="50"/>
  <c r="O141" i="50"/>
  <c r="O155" i="49"/>
  <c r="N11" i="49"/>
  <c r="O240" i="49"/>
  <c r="O183" i="49"/>
  <c r="O255" i="49"/>
  <c r="O141" i="49"/>
  <c r="O126" i="49"/>
  <c r="N51" i="49"/>
  <c r="O283" i="49"/>
  <c r="O169" i="49"/>
  <c r="O269" i="49"/>
  <c r="O141" i="48"/>
  <c r="O169" i="48"/>
  <c r="O183" i="48"/>
  <c r="O240" i="48"/>
  <c r="O155" i="48"/>
  <c r="O255" i="48"/>
  <c r="O283" i="48"/>
  <c r="N11" i="48"/>
  <c r="O269" i="48"/>
  <c r="N51" i="48"/>
  <c r="O126" i="48"/>
  <c r="O183" i="40"/>
  <c r="O277" i="40"/>
  <c r="O163" i="40"/>
  <c r="O283" i="40"/>
  <c r="O263" i="40"/>
  <c r="O248" i="40"/>
  <c r="O134" i="40"/>
  <c r="J11" i="40"/>
  <c r="O149" i="40"/>
  <c r="O177" i="40"/>
  <c r="N59" i="40"/>
  <c r="N153" i="53" l="1"/>
  <c r="M49" i="53"/>
  <c r="N281" i="53"/>
  <c r="N167" i="53"/>
  <c r="N238" i="53"/>
  <c r="N181" i="53"/>
  <c r="N124" i="53"/>
  <c r="M9" i="53"/>
  <c r="N267" i="53"/>
  <c r="N253" i="53"/>
  <c r="N139" i="53"/>
  <c r="M49" i="52"/>
  <c r="N139" i="52"/>
  <c r="N167" i="52"/>
  <c r="M9" i="52"/>
  <c r="N153" i="52"/>
  <c r="N281" i="52"/>
  <c r="N181" i="52"/>
  <c r="N238" i="52"/>
  <c r="N253" i="52"/>
  <c r="N124" i="52"/>
  <c r="N267" i="52"/>
  <c r="N281" i="51"/>
  <c r="N153" i="51"/>
  <c r="M9" i="51"/>
  <c r="N139" i="51"/>
  <c r="N167" i="51"/>
  <c r="N181" i="51"/>
  <c r="N238" i="51"/>
  <c r="N124" i="51"/>
  <c r="N267" i="51"/>
  <c r="N253" i="51"/>
  <c r="M49" i="51"/>
  <c r="N238" i="50"/>
  <c r="M9" i="50"/>
  <c r="M49" i="50"/>
  <c r="N139" i="50"/>
  <c r="N281" i="50"/>
  <c r="N153" i="50"/>
  <c r="N253" i="50"/>
  <c r="N181" i="50"/>
  <c r="N124" i="50"/>
  <c r="N267" i="50"/>
  <c r="N167" i="50"/>
  <c r="N281" i="49"/>
  <c r="M49" i="49"/>
  <c r="N124" i="49"/>
  <c r="N267" i="49"/>
  <c r="N167" i="49"/>
  <c r="M9" i="49"/>
  <c r="N153" i="49"/>
  <c r="N139" i="49"/>
  <c r="N253" i="49"/>
  <c r="N181" i="49"/>
  <c r="N238" i="49"/>
  <c r="N253" i="48"/>
  <c r="M9" i="48"/>
  <c r="N281" i="48"/>
  <c r="N124" i="48"/>
  <c r="M49" i="48"/>
  <c r="N267" i="48"/>
  <c r="N167" i="48"/>
  <c r="N139" i="48"/>
  <c r="N153" i="48"/>
  <c r="N238" i="48"/>
  <c r="N181" i="48"/>
  <c r="K217" i="40"/>
  <c r="N181" i="40"/>
  <c r="N282" i="40"/>
  <c r="N261" i="40"/>
  <c r="N246" i="40"/>
  <c r="N275" i="40"/>
  <c r="N175" i="40"/>
  <c r="N161" i="40"/>
  <c r="N147" i="40"/>
  <c r="N133" i="40"/>
  <c r="L60" i="40"/>
  <c r="D74" i="40" s="1"/>
  <c r="M58" i="40"/>
  <c r="I10" i="40"/>
  <c r="O282" i="53"/>
  <c r="O140" i="53"/>
  <c r="O154" i="53"/>
  <c r="O239" i="53"/>
  <c r="O125" i="53"/>
  <c r="O268" i="53"/>
  <c r="O168" i="53"/>
  <c r="O254" i="53"/>
  <c r="N50" i="53"/>
  <c r="O182" i="53"/>
  <c r="N10" i="53"/>
  <c r="O168" i="52"/>
  <c r="O268" i="52"/>
  <c r="N50" i="52"/>
  <c r="O154" i="52"/>
  <c r="O182" i="52"/>
  <c r="N10" i="52"/>
  <c r="O282" i="52"/>
  <c r="O239" i="52"/>
  <c r="O125" i="52"/>
  <c r="O140" i="52"/>
  <c r="O254" i="52"/>
  <c r="O282" i="51"/>
  <c r="N10" i="51"/>
  <c r="O168" i="51"/>
  <c r="O239" i="51"/>
  <c r="O268" i="51"/>
  <c r="N50" i="51"/>
  <c r="O154" i="51"/>
  <c r="O182" i="51"/>
  <c r="O254" i="51"/>
  <c r="O140" i="51"/>
  <c r="O125" i="51"/>
  <c r="O239" i="50"/>
  <c r="O282" i="50"/>
  <c r="O168" i="50"/>
  <c r="N50" i="50"/>
  <c r="O254" i="50"/>
  <c r="O125" i="50"/>
  <c r="O140" i="50"/>
  <c r="O268" i="50"/>
  <c r="N10" i="50"/>
  <c r="O154" i="50"/>
  <c r="O182" i="50"/>
  <c r="O282" i="49"/>
  <c r="O168" i="49"/>
  <c r="O254" i="49"/>
  <c r="O239" i="49"/>
  <c r="N50" i="49"/>
  <c r="O268" i="49"/>
  <c r="O125" i="49"/>
  <c r="O154" i="49"/>
  <c r="O140" i="49"/>
  <c r="N10" i="49"/>
  <c r="O182" i="49"/>
  <c r="O254" i="48"/>
  <c r="O282" i="48"/>
  <c r="O168" i="48"/>
  <c r="N50" i="48"/>
  <c r="O154" i="48"/>
  <c r="O182" i="48"/>
  <c r="O268" i="48"/>
  <c r="O239" i="48"/>
  <c r="N10" i="48"/>
  <c r="O125" i="48"/>
  <c r="O140" i="48"/>
  <c r="O182" i="40"/>
  <c r="O162" i="40"/>
  <c r="O276" i="40"/>
  <c r="O247" i="40"/>
  <c r="O176" i="40"/>
  <c r="O133" i="40"/>
  <c r="O148" i="40"/>
  <c r="J10" i="40"/>
  <c r="O262" i="40"/>
  <c r="O282" i="40"/>
  <c r="N58" i="40"/>
  <c r="N252" i="53" l="1"/>
  <c r="N166" i="53"/>
  <c r="M8" i="53"/>
  <c r="N180" i="53"/>
  <c r="M48" i="53"/>
  <c r="N138" i="53"/>
  <c r="N280" i="53"/>
  <c r="N266" i="53"/>
  <c r="N123" i="53"/>
  <c r="N237" i="53"/>
  <c r="N152" i="53"/>
  <c r="N166" i="52"/>
  <c r="N123" i="52"/>
  <c r="N280" i="52"/>
  <c r="N138" i="52"/>
  <c r="N266" i="52"/>
  <c r="N237" i="52"/>
  <c r="M8" i="52"/>
  <c r="N252" i="52"/>
  <c r="N180" i="52"/>
  <c r="N152" i="52"/>
  <c r="M48" i="52"/>
  <c r="M48" i="51"/>
  <c r="N166" i="51"/>
  <c r="N252" i="51"/>
  <c r="N180" i="51"/>
  <c r="N152" i="51"/>
  <c r="N266" i="51"/>
  <c r="M8" i="51"/>
  <c r="N123" i="51"/>
  <c r="N138" i="51"/>
  <c r="N237" i="51"/>
  <c r="N280" i="51"/>
  <c r="N266" i="50"/>
  <c r="N138" i="50"/>
  <c r="N180" i="50"/>
  <c r="N152" i="50"/>
  <c r="M8" i="50"/>
  <c r="N166" i="50"/>
  <c r="N280" i="50"/>
  <c r="N237" i="50"/>
  <c r="N123" i="50"/>
  <c r="N252" i="50"/>
  <c r="M48" i="50"/>
  <c r="N180" i="49"/>
  <c r="M8" i="49"/>
  <c r="N266" i="49"/>
  <c r="M48" i="49"/>
  <c r="N237" i="49"/>
  <c r="N138" i="49"/>
  <c r="N252" i="49"/>
  <c r="N166" i="49"/>
  <c r="N280" i="49"/>
  <c r="N152" i="49"/>
  <c r="N123" i="49"/>
  <c r="N237" i="48"/>
  <c r="N266" i="48"/>
  <c r="N138" i="48"/>
  <c r="N123" i="48"/>
  <c r="M8" i="48"/>
  <c r="N166" i="48"/>
  <c r="N280" i="48"/>
  <c r="N252" i="48"/>
  <c r="N180" i="48"/>
  <c r="N152" i="48"/>
  <c r="M48" i="48"/>
  <c r="N180" i="40"/>
  <c r="E75" i="40"/>
  <c r="N281" i="40"/>
  <c r="G324" i="40"/>
  <c r="D324" i="40"/>
  <c r="E324" i="40"/>
  <c r="N245" i="40"/>
  <c r="N260" i="40"/>
  <c r="N274" i="40"/>
  <c r="F324" i="40"/>
  <c r="N174" i="40"/>
  <c r="N160" i="40"/>
  <c r="N146" i="40"/>
  <c r="N132" i="40"/>
  <c r="M57" i="40"/>
  <c r="I9" i="40"/>
  <c r="O253" i="53"/>
  <c r="N8" i="53"/>
  <c r="N48" i="53"/>
  <c r="O280" i="53"/>
  <c r="O123" i="53"/>
  <c r="O152" i="53"/>
  <c r="O153" i="53"/>
  <c r="O138" i="53"/>
  <c r="O252" i="53"/>
  <c r="N9" i="53"/>
  <c r="N49" i="53"/>
  <c r="O281" i="53"/>
  <c r="O124" i="53"/>
  <c r="O237" i="53"/>
  <c r="O167" i="53"/>
  <c r="O180" i="53"/>
  <c r="O139" i="53"/>
  <c r="O267" i="53"/>
  <c r="O238" i="53"/>
  <c r="O166" i="53"/>
  <c r="O181" i="53"/>
  <c r="O266" i="53"/>
  <c r="O167" i="52"/>
  <c r="O280" i="52"/>
  <c r="O266" i="52"/>
  <c r="N9" i="52"/>
  <c r="O180" i="52"/>
  <c r="N49" i="52"/>
  <c r="O166" i="52"/>
  <c r="O281" i="52"/>
  <c r="O267" i="52"/>
  <c r="N8" i="52"/>
  <c r="O181" i="52"/>
  <c r="N48" i="52"/>
  <c r="O124" i="52"/>
  <c r="O139" i="52"/>
  <c r="O237" i="52"/>
  <c r="O253" i="52"/>
  <c r="O152" i="52"/>
  <c r="O123" i="52"/>
  <c r="O138" i="52"/>
  <c r="O252" i="52"/>
  <c r="O153" i="52"/>
  <c r="O238" i="52"/>
  <c r="N48" i="51"/>
  <c r="O252" i="51"/>
  <c r="O153" i="51"/>
  <c r="N8" i="51"/>
  <c r="O138" i="51"/>
  <c r="O281" i="51"/>
  <c r="O167" i="51"/>
  <c r="O180" i="51"/>
  <c r="O267" i="51"/>
  <c r="O124" i="51"/>
  <c r="O237" i="51"/>
  <c r="O253" i="51"/>
  <c r="N9" i="51"/>
  <c r="O139" i="51"/>
  <c r="O280" i="51"/>
  <c r="O166" i="51"/>
  <c r="O181" i="51"/>
  <c r="O266" i="51"/>
  <c r="O123" i="51"/>
  <c r="O238" i="51"/>
  <c r="N49" i="51"/>
  <c r="O152" i="51"/>
  <c r="O267" i="50"/>
  <c r="O180" i="50"/>
  <c r="N9" i="50"/>
  <c r="O280" i="50"/>
  <c r="O124" i="50"/>
  <c r="N49" i="50"/>
  <c r="O266" i="50"/>
  <c r="O181" i="50"/>
  <c r="N8" i="50"/>
  <c r="O281" i="50"/>
  <c r="O123" i="50"/>
  <c r="N48" i="50"/>
  <c r="O139" i="50"/>
  <c r="O152" i="50"/>
  <c r="O167" i="50"/>
  <c r="O238" i="50"/>
  <c r="O252" i="50"/>
  <c r="O138" i="50"/>
  <c r="O153" i="50"/>
  <c r="O166" i="50"/>
  <c r="O237" i="50"/>
  <c r="O253" i="50"/>
  <c r="O181" i="49"/>
  <c r="O267" i="49"/>
  <c r="O238" i="49"/>
  <c r="O253" i="49"/>
  <c r="O280" i="49"/>
  <c r="O123" i="49"/>
  <c r="O180" i="49"/>
  <c r="O266" i="49"/>
  <c r="O237" i="49"/>
  <c r="O252" i="49"/>
  <c r="O281" i="49"/>
  <c r="N8" i="49"/>
  <c r="N48" i="49"/>
  <c r="O139" i="49"/>
  <c r="O167" i="49"/>
  <c r="O152" i="49"/>
  <c r="N9" i="49"/>
  <c r="N49" i="49"/>
  <c r="O138" i="49"/>
  <c r="O166" i="49"/>
  <c r="O153" i="49"/>
  <c r="O124" i="49"/>
  <c r="O238" i="48"/>
  <c r="O138" i="48"/>
  <c r="N9" i="48"/>
  <c r="O280" i="48"/>
  <c r="O181" i="48"/>
  <c r="N49" i="48"/>
  <c r="O281" i="48"/>
  <c r="O180" i="48"/>
  <c r="O237" i="48"/>
  <c r="O139" i="48"/>
  <c r="N8" i="48"/>
  <c r="N48" i="48"/>
  <c r="O267" i="48"/>
  <c r="O124" i="48"/>
  <c r="O166" i="48"/>
  <c r="O253" i="48"/>
  <c r="O153" i="48"/>
  <c r="O167" i="48"/>
  <c r="O252" i="48"/>
  <c r="O266" i="48"/>
  <c r="O123" i="48"/>
  <c r="O152" i="48"/>
  <c r="O181" i="40"/>
  <c r="O180" i="40"/>
  <c r="O261" i="40"/>
  <c r="O281" i="40"/>
  <c r="J9" i="40"/>
  <c r="O132" i="40"/>
  <c r="O175" i="40"/>
  <c r="O275" i="40"/>
  <c r="O246" i="40"/>
  <c r="O147" i="40"/>
  <c r="O161" i="40"/>
  <c r="N57" i="40"/>
  <c r="O278" i="53" l="1"/>
  <c r="O178" i="53"/>
  <c r="O192" i="53"/>
  <c r="O249" i="53"/>
  <c r="O264" i="53"/>
  <c r="O150" i="53"/>
  <c r="O164" i="53"/>
  <c r="O135" i="53"/>
  <c r="O292" i="53"/>
  <c r="N60" i="53"/>
  <c r="D73" i="53" s="1"/>
  <c r="E74" i="53" s="1"/>
  <c r="N20" i="53"/>
  <c r="D32" i="53" s="1"/>
  <c r="F33" i="53" s="1"/>
  <c r="O264" i="52"/>
  <c r="O150" i="52"/>
  <c r="O135" i="52"/>
  <c r="O164" i="52"/>
  <c r="O249" i="52"/>
  <c r="N60" i="52"/>
  <c r="D73" i="52" s="1"/>
  <c r="E74" i="52" s="1"/>
  <c r="N20" i="52"/>
  <c r="D32" i="52" s="1"/>
  <c r="F33" i="52" s="1"/>
  <c r="O178" i="52"/>
  <c r="O192" i="52"/>
  <c r="O278" i="52"/>
  <c r="O292" i="52"/>
  <c r="O164" i="51"/>
  <c r="O135" i="51"/>
  <c r="O278" i="51"/>
  <c r="O178" i="51"/>
  <c r="O292" i="51"/>
  <c r="O249" i="51"/>
  <c r="O192" i="51"/>
  <c r="O150" i="51"/>
  <c r="N20" i="51"/>
  <c r="D32" i="51" s="1"/>
  <c r="F33" i="51" s="1"/>
  <c r="O264" i="51"/>
  <c r="N60" i="51"/>
  <c r="D73" i="51" s="1"/>
  <c r="E74" i="51" s="1"/>
  <c r="O249" i="50"/>
  <c r="O178" i="50"/>
  <c r="O150" i="50"/>
  <c r="O264" i="50"/>
  <c r="O164" i="50"/>
  <c r="N60" i="50"/>
  <c r="D73" i="50" s="1"/>
  <c r="E74" i="50" s="1"/>
  <c r="O135" i="50"/>
  <c r="N20" i="50"/>
  <c r="D32" i="50" s="1"/>
  <c r="F33" i="50" s="1"/>
  <c r="O278" i="50"/>
  <c r="O292" i="50"/>
  <c r="O192" i="50"/>
  <c r="O178" i="49"/>
  <c r="O150" i="49"/>
  <c r="O164" i="49"/>
  <c r="N60" i="49"/>
  <c r="D73" i="49" s="1"/>
  <c r="E74" i="49" s="1"/>
  <c r="N20" i="49"/>
  <c r="D32" i="49" s="1"/>
  <c r="F33" i="49" s="1"/>
  <c r="O264" i="49"/>
  <c r="O249" i="49"/>
  <c r="O278" i="49"/>
  <c r="O192" i="49"/>
  <c r="O135" i="49"/>
  <c r="O292" i="49"/>
  <c r="O164" i="48"/>
  <c r="O135" i="48"/>
  <c r="O278" i="48"/>
  <c r="O264" i="48"/>
  <c r="O178" i="48"/>
  <c r="N60" i="48"/>
  <c r="D73" i="48" s="1"/>
  <c r="E74" i="48" s="1"/>
  <c r="N20" i="48"/>
  <c r="D32" i="48" s="1"/>
  <c r="F33" i="48" s="1"/>
  <c r="O249" i="48"/>
  <c r="O192" i="48"/>
  <c r="O292" i="48"/>
  <c r="O150" i="48"/>
  <c r="O192" i="40"/>
  <c r="N280" i="40"/>
  <c r="N273" i="40"/>
  <c r="N244" i="40"/>
  <c r="N259" i="40"/>
  <c r="N173" i="40"/>
  <c r="N159" i="40"/>
  <c r="N145" i="40"/>
  <c r="N131" i="40"/>
  <c r="M56" i="40"/>
  <c r="I8" i="40"/>
  <c r="O274" i="40"/>
  <c r="J8" i="40"/>
  <c r="O160" i="40"/>
  <c r="O260" i="40"/>
  <c r="O245" i="40"/>
  <c r="O146" i="40"/>
  <c r="O280" i="40"/>
  <c r="O174" i="40"/>
  <c r="O131" i="40"/>
  <c r="N56" i="40"/>
  <c r="O292" i="40" l="1"/>
  <c r="N243" i="40"/>
  <c r="N272" i="40"/>
  <c r="N258" i="40"/>
  <c r="N172" i="40"/>
  <c r="N158" i="40"/>
  <c r="N144" i="40"/>
  <c r="N130" i="40"/>
  <c r="M55" i="40"/>
  <c r="J20" i="40"/>
  <c r="D34" i="40" s="1"/>
  <c r="K19" i="40"/>
  <c r="L19" i="40"/>
  <c r="O130" i="40"/>
  <c r="O244" i="40"/>
  <c r="O259" i="40"/>
  <c r="O145" i="40"/>
  <c r="O273" i="40"/>
  <c r="O173" i="40"/>
  <c r="O159" i="40"/>
  <c r="N55" i="40"/>
  <c r="N257" i="40" l="1"/>
  <c r="N271" i="40"/>
  <c r="N242" i="40"/>
  <c r="K225" i="40"/>
  <c r="F225" i="40"/>
  <c r="G225" i="40"/>
  <c r="I225" i="40"/>
  <c r="H225" i="40"/>
  <c r="N171" i="40"/>
  <c r="N157" i="40"/>
  <c r="N143" i="40"/>
  <c r="N129" i="40"/>
  <c r="M54" i="40"/>
  <c r="F35" i="40"/>
  <c r="K18" i="40"/>
  <c r="C33" i="40"/>
  <c r="E317" i="40" s="1"/>
  <c r="C324" i="40" s="1"/>
  <c r="O172" i="40"/>
  <c r="O272" i="40"/>
  <c r="O144" i="40"/>
  <c r="O258" i="40"/>
  <c r="O243" i="40"/>
  <c r="O129" i="40"/>
  <c r="O158" i="40"/>
  <c r="L18" i="40"/>
  <c r="N54" i="40"/>
  <c r="N241" i="40" l="1"/>
  <c r="N270" i="40"/>
  <c r="N256" i="40"/>
  <c r="N170" i="40"/>
  <c r="N156" i="40"/>
  <c r="N142" i="40"/>
  <c r="N128" i="40"/>
  <c r="M53" i="40"/>
  <c r="K17" i="40"/>
  <c r="E33" i="40"/>
  <c r="O242" i="40"/>
  <c r="O128" i="40"/>
  <c r="O171" i="40"/>
  <c r="O257" i="40"/>
  <c r="O271" i="40"/>
  <c r="O143" i="40"/>
  <c r="O157" i="40"/>
  <c r="L17" i="40"/>
  <c r="N53" i="40"/>
  <c r="N240" i="40" l="1"/>
  <c r="N255" i="40"/>
  <c r="N269" i="40"/>
  <c r="N169" i="40"/>
  <c r="N155" i="40"/>
  <c r="N141" i="40"/>
  <c r="N127" i="40"/>
  <c r="M52" i="40"/>
  <c r="K16" i="40"/>
  <c r="O270" i="40"/>
  <c r="O127" i="40"/>
  <c r="O170" i="40"/>
  <c r="O156" i="40"/>
  <c r="O256" i="40"/>
  <c r="O142" i="40"/>
  <c r="O241" i="40"/>
  <c r="L16" i="40"/>
  <c r="N52" i="40"/>
  <c r="N254" i="40" l="1"/>
  <c r="N268" i="40"/>
  <c r="N239" i="40"/>
  <c r="N168" i="40"/>
  <c r="N154" i="40"/>
  <c r="N140" i="40"/>
  <c r="N126" i="40"/>
  <c r="M51" i="40"/>
  <c r="K15" i="40"/>
  <c r="O255" i="40"/>
  <c r="O141" i="40"/>
  <c r="O169" i="40"/>
  <c r="O155" i="40"/>
  <c r="O240" i="40"/>
  <c r="O269" i="40"/>
  <c r="O126" i="40"/>
  <c r="L15" i="40"/>
  <c r="N51" i="40"/>
  <c r="N238" i="40" l="1"/>
  <c r="N253" i="40"/>
  <c r="N267" i="40"/>
  <c r="N167" i="40"/>
  <c r="N153" i="40"/>
  <c r="N139" i="40"/>
  <c r="N125" i="40"/>
  <c r="M50" i="40"/>
  <c r="K14" i="40"/>
  <c r="O239" i="40"/>
  <c r="L14" i="40"/>
  <c r="O254" i="40"/>
  <c r="O268" i="40"/>
  <c r="O168" i="40"/>
  <c r="O154" i="40"/>
  <c r="O140" i="40"/>
  <c r="O125" i="40"/>
  <c r="N50" i="40"/>
  <c r="N266" i="40" l="1"/>
  <c r="N237" i="40"/>
  <c r="N252" i="40"/>
  <c r="N166" i="40"/>
  <c r="N152" i="40"/>
  <c r="N138" i="40"/>
  <c r="N124" i="40"/>
  <c r="M49" i="40"/>
  <c r="K13" i="40"/>
  <c r="O267" i="40"/>
  <c r="O238" i="40"/>
  <c r="O167" i="40"/>
  <c r="O138" i="40"/>
  <c r="O237" i="40"/>
  <c r="O266" i="40"/>
  <c r="O252" i="40"/>
  <c r="O253" i="40"/>
  <c r="O124" i="40"/>
  <c r="O153" i="40"/>
  <c r="O152" i="40"/>
  <c r="L13" i="40"/>
  <c r="O139" i="40"/>
  <c r="O166" i="40"/>
  <c r="N49" i="40"/>
  <c r="O264" i="40" l="1"/>
  <c r="O278" i="40"/>
  <c r="O249" i="40"/>
  <c r="O178" i="40"/>
  <c r="O164" i="40"/>
  <c r="O150" i="40"/>
  <c r="N123" i="40"/>
  <c r="M48" i="40"/>
  <c r="K12" i="40"/>
  <c r="O123" i="40"/>
  <c r="L12" i="40"/>
  <c r="N48" i="40"/>
  <c r="O135" i="40" l="1"/>
  <c r="N60" i="40"/>
  <c r="D73" i="40" s="1"/>
  <c r="E74" i="40" s="1"/>
  <c r="K11" i="40"/>
  <c r="L11" i="40"/>
  <c r="K10" i="40" l="1"/>
  <c r="L10" i="40"/>
  <c r="K9" i="40" l="1"/>
  <c r="L9" i="40"/>
  <c r="K8" i="40" l="1"/>
  <c r="L8" i="40"/>
  <c r="L20" i="40" l="1"/>
  <c r="D33" i="40" s="1"/>
  <c r="M19" i="40"/>
  <c r="N19" i="40"/>
  <c r="K224" i="40" l="1"/>
  <c r="H224" i="40"/>
  <c r="F224" i="40"/>
  <c r="G224" i="40"/>
  <c r="I224" i="40"/>
  <c r="F34" i="40"/>
  <c r="C32" i="40"/>
  <c r="M18" i="40"/>
  <c r="E32" i="40"/>
  <c r="N18" i="40"/>
  <c r="M17" i="40" l="1"/>
  <c r="N17" i="40"/>
  <c r="M16" i="40" l="1"/>
  <c r="N16" i="40"/>
  <c r="M15" i="40" l="1"/>
  <c r="N15" i="40"/>
  <c r="M14" i="40" l="1"/>
  <c r="N14" i="40"/>
  <c r="M13" i="40" l="1"/>
  <c r="N13" i="40"/>
  <c r="M12" i="40" l="1"/>
  <c r="N12" i="40"/>
  <c r="M11" i="40" l="1"/>
  <c r="N11" i="40"/>
  <c r="M10" i="40" l="1"/>
  <c r="N10" i="40"/>
  <c r="M9" i="40" l="1"/>
  <c r="N9" i="40"/>
  <c r="M8" i="40" l="1"/>
  <c r="N8" i="40"/>
  <c r="N20" i="40" l="1"/>
  <c r="D32" i="40" s="1"/>
  <c r="F33" i="4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dinzprd pinz_mortgage_summary" type="1" refreshedVersion="6" deleted="1">
    <dbPr connection="" command=""/>
  </connection>
</connections>
</file>

<file path=xl/sharedStrings.xml><?xml version="1.0" encoding="utf-8"?>
<sst xmlns="http://schemas.openxmlformats.org/spreadsheetml/2006/main" count="1120" uniqueCount="59">
  <si>
    <t>Wellington</t>
  </si>
  <si>
    <t>Christchurch</t>
  </si>
  <si>
    <t>Tauranga</t>
  </si>
  <si>
    <t>Hamilton</t>
  </si>
  <si>
    <t>Auckland</t>
  </si>
  <si>
    <t>Dunedin</t>
  </si>
  <si>
    <t>Column Labels</t>
  </si>
  <si>
    <t>Grand Total</t>
  </si>
  <si>
    <t>Row Labels</t>
  </si>
  <si>
    <t>Nationwide</t>
  </si>
  <si>
    <t>Report description</t>
  </si>
  <si>
    <t>Variable overview</t>
  </si>
  <si>
    <t>Reporting Month</t>
  </si>
  <si>
    <t>New Zealand mortgage overview</t>
  </si>
  <si>
    <t>Sum of report_count</t>
  </si>
  <si>
    <t>Mortgage discharges</t>
  </si>
  <si>
    <t>Mortgage discharges Total</t>
  </si>
  <si>
    <t>Mortgage free</t>
  </si>
  <si>
    <t>Mortgage free Total</t>
  </si>
  <si>
    <t>Mortgage Registrations</t>
  </si>
  <si>
    <t>Mortgage Registrations Total</t>
  </si>
  <si>
    <t>Mortgaged</t>
  </si>
  <si>
    <t>Mortgaged Total</t>
  </si>
  <si>
    <t>Max of reporting_month</t>
  </si>
  <si>
    <t>YoY Change in registrations</t>
  </si>
  <si>
    <t>Residential registrations</t>
  </si>
  <si>
    <t>Total Properties</t>
  </si>
  <si>
    <t>Total Mortgage free</t>
  </si>
  <si>
    <t>Percentage mortgage free</t>
  </si>
  <si>
    <t>Change in Mortgage free</t>
  </si>
  <si>
    <t>Refinance</t>
  </si>
  <si>
    <t>Refinance Total</t>
  </si>
  <si>
    <t>Multi Home Owner</t>
  </si>
  <si>
    <t>Multi Home Owner Total</t>
  </si>
  <si>
    <t>First Home Buyer</t>
  </si>
  <si>
    <t>First Home Buyer Total</t>
  </si>
  <si>
    <t>Mover</t>
  </si>
  <si>
    <t>Mover Total</t>
  </si>
  <si>
    <t>Total active mortgages</t>
  </si>
  <si>
    <t>Residential discharges</t>
  </si>
  <si>
    <t>YoY Change in discharges</t>
  </si>
  <si>
    <t>Multi Home</t>
  </si>
  <si>
    <t>Other</t>
  </si>
  <si>
    <r>
      <rPr>
        <b/>
        <sz val="14"/>
        <color theme="1"/>
        <rFont val="Open Sans"/>
        <family val="2"/>
      </rPr>
      <t xml:space="preserve">Residential Properties: </t>
    </r>
    <r>
      <rPr>
        <sz val="14"/>
        <color theme="1"/>
        <rFont val="Open Sans"/>
        <family val="2"/>
      </rPr>
      <t>All residential properties include Dwellings  (RD), flats (RF) Dwellings and Batches (RB), converted flats (RC),  Homes (RH), and Apartments (RA)</t>
    </r>
  </si>
  <si>
    <r>
      <t xml:space="preserve">Lifestyle Properties: </t>
    </r>
    <r>
      <rPr>
        <sz val="14"/>
        <color theme="1"/>
        <rFont val="Open Sans"/>
        <family val="2"/>
      </rPr>
      <t>All lifestyle properties with a category of LI</t>
    </r>
  </si>
  <si>
    <r>
      <t xml:space="preserve">Data for 12 months ending: </t>
    </r>
    <r>
      <rPr>
        <sz val="14"/>
        <color theme="1"/>
        <rFont val="Open Sans"/>
        <family val="2"/>
      </rPr>
      <t>Data aggregated for the 12 months ending in the period given. For example: March 2018 summarises all data from April 2017 to March 2018</t>
    </r>
  </si>
  <si>
    <r>
      <t>Data for Year:</t>
    </r>
    <r>
      <rPr>
        <sz val="14"/>
        <color theme="1"/>
        <rFont val="Open Sans"/>
        <family val="2"/>
      </rPr>
      <t xml:space="preserve"> A snapshot for that point in time. For example, all active mortgages for March 2018 is a view of all mortages that are active at this point in time</t>
    </r>
  </si>
  <si>
    <t>Dwelling</t>
  </si>
  <si>
    <t>Dwelling Total</t>
  </si>
  <si>
    <t>Lifestyle</t>
  </si>
  <si>
    <t>Lifestyle Total</t>
  </si>
  <si>
    <t>Residential Other</t>
  </si>
  <si>
    <t>Residential Other Total</t>
  </si>
  <si>
    <t>Apartment</t>
  </si>
  <si>
    <t>Apartment Total</t>
  </si>
  <si>
    <t>reporting_month</t>
  </si>
  <si>
    <t>(All)</t>
  </si>
  <si>
    <t>Investor</t>
  </si>
  <si>
    <t>Investor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</si>
</sst>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mmmm\ yyyy"/>
    <numFmt numFmtId="165" formatCode="_-* #,##0_-;\-* #,##0_-;_-* &quot;-&quot;??_-;_-@_-"/>
    <numFmt numFmtId="166" formatCode="0.0%"/>
    <numFmt numFmtId="167" formatCode="#,\k"/>
    <numFmt numFmtId="168" formatCode="#.0,\k"/>
    <numFmt numFmtId="169" formatCode="[&gt;999999]\ #0.00,,&quot;m&quot;;\ #,&quot;k&quot;"/>
    <numFmt numFmtId="170" formatCode="[&gt;999999]\ #0.000,,&quot;m&quot;;\ #.0,&quot;k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Open Sans"/>
      <family val="2"/>
    </font>
    <font>
      <sz val="11"/>
      <color theme="1"/>
      <name val="Open Sans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Open Sans"/>
      <family val="2"/>
    </font>
    <font>
      <b/>
      <sz val="18"/>
      <color theme="0"/>
      <name val="Calibri"/>
      <family val="2"/>
      <scheme val="minor"/>
    </font>
    <font>
      <b/>
      <sz val="36"/>
      <color rgb="FFF7941E"/>
      <name val="Montserrat"/>
    </font>
    <font>
      <b/>
      <sz val="14"/>
      <color theme="1"/>
      <name val="Open Sans"/>
      <family val="2"/>
    </font>
    <font>
      <b/>
      <sz val="16"/>
      <color theme="1"/>
      <name val="Open Sans"/>
      <family val="2"/>
    </font>
    <font>
      <b/>
      <sz val="40"/>
      <color theme="1"/>
      <name val="Calibri"/>
      <family val="2"/>
      <scheme val="minor"/>
    </font>
    <font>
      <sz val="10.5"/>
      <color theme="1" tint="-0.249977111117893"/>
      <name val="Open Sans"/>
      <family val="2"/>
    </font>
    <font>
      <sz val="12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Fill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0" fontId="5" fillId="0" borderId="0" xfId="0" applyFont="1"/>
    <xf numFmtId="0" fontId="0" fillId="0" borderId="0" xfId="0" applyAlignment="1"/>
    <xf numFmtId="0" fontId="7" fillId="0" borderId="0" xfId="0" applyFont="1"/>
    <xf numFmtId="0" fontId="8" fillId="0" borderId="0" xfId="0" applyFont="1"/>
    <xf numFmtId="164" fontId="6" fillId="0" borderId="2" xfId="0" applyNumberFormat="1" applyFont="1" applyBorder="1"/>
    <xf numFmtId="14" fontId="0" fillId="0" borderId="0" xfId="0" applyNumberFormat="1" applyAlignment="1">
      <alignment horizontal="left"/>
    </xf>
    <xf numFmtId="14" fontId="0" fillId="0" borderId="0" xfId="0" applyNumberFormat="1"/>
    <xf numFmtId="165" fontId="0" fillId="0" borderId="0" xfId="0" applyNumberFormat="1"/>
    <xf numFmtId="0" fontId="10" fillId="0" borderId="0" xfId="0" applyFont="1" applyFill="1" applyBorder="1" applyAlignment="1">
      <alignment horizontal="left" vertical="center" indent="1"/>
    </xf>
    <xf numFmtId="0" fontId="2" fillId="4" borderId="0" xfId="0" applyFont="1" applyFill="1"/>
    <xf numFmtId="0" fontId="12" fillId="0" borderId="0" xfId="0" applyFont="1"/>
    <xf numFmtId="0" fontId="11" fillId="0" borderId="0" xfId="0" applyFont="1"/>
    <xf numFmtId="0" fontId="2" fillId="5" borderId="0" xfId="0" applyFont="1" applyFill="1"/>
    <xf numFmtId="0" fontId="13" fillId="0" borderId="0" xfId="0" applyFont="1" applyFill="1" applyBorder="1"/>
    <xf numFmtId="0" fontId="5" fillId="0" borderId="0" xfId="0" applyFont="1" applyFill="1"/>
    <xf numFmtId="0" fontId="15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14" fontId="5" fillId="0" borderId="0" xfId="0" applyNumberFormat="1" applyFont="1"/>
    <xf numFmtId="3" fontId="5" fillId="0" borderId="0" xfId="2" applyNumberFormat="1" applyFont="1" applyAlignment="1">
      <alignment horizontal="center"/>
    </xf>
    <xf numFmtId="3" fontId="5" fillId="0" borderId="0" xfId="0" applyNumberFormat="1" applyFont="1"/>
    <xf numFmtId="0" fontId="11" fillId="0" borderId="3" xfId="0" applyFont="1" applyBorder="1"/>
    <xf numFmtId="167" fontId="5" fillId="0" borderId="0" xfId="2" applyNumberFormat="1" applyFont="1" applyAlignment="1">
      <alignment horizontal="center"/>
    </xf>
    <xf numFmtId="9" fontId="5" fillId="0" borderId="0" xfId="1" applyFont="1" applyAlignment="1">
      <alignment horizontal="center"/>
    </xf>
    <xf numFmtId="164" fontId="5" fillId="3" borderId="0" xfId="0" applyNumberFormat="1" applyFont="1" applyFill="1"/>
    <xf numFmtId="167" fontId="5" fillId="3" borderId="0" xfId="2" applyNumberFormat="1" applyFont="1" applyFill="1" applyAlignment="1">
      <alignment horizontal="center"/>
    </xf>
    <xf numFmtId="166" fontId="5" fillId="3" borderId="0" xfId="1" applyNumberFormat="1" applyFont="1" applyFill="1" applyAlignment="1">
      <alignment horizontal="center"/>
    </xf>
    <xf numFmtId="164" fontId="5" fillId="0" borderId="0" xfId="0" applyNumberFormat="1" applyFont="1" applyFill="1"/>
    <xf numFmtId="166" fontId="5" fillId="0" borderId="0" xfId="1" applyNumberFormat="1" applyFont="1" applyAlignment="1">
      <alignment horizontal="center"/>
    </xf>
    <xf numFmtId="9" fontId="5" fillId="3" borderId="0" xfId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3" borderId="0" xfId="0" applyNumberFormat="1" applyFont="1" applyFill="1"/>
    <xf numFmtId="0" fontId="11" fillId="0" borderId="3" xfId="0" applyFont="1" applyBorder="1" applyAlignment="1">
      <alignment horizontal="center"/>
    </xf>
    <xf numFmtId="9" fontId="5" fillId="0" borderId="0" xfId="1" applyFont="1"/>
    <xf numFmtId="169" fontId="14" fillId="3" borderId="0" xfId="0" applyNumberFormat="1" applyFont="1" applyFill="1" applyBorder="1" applyAlignment="1">
      <alignment horizontal="center" vertical="center"/>
    </xf>
    <xf numFmtId="169" fontId="14" fillId="6" borderId="0" xfId="0" applyNumberFormat="1" applyFont="1" applyFill="1" applyBorder="1" applyAlignment="1">
      <alignment horizontal="center" vertical="center"/>
    </xf>
    <xf numFmtId="170" fontId="14" fillId="3" borderId="0" xfId="0" applyNumberFormat="1" applyFont="1" applyFill="1" applyBorder="1" applyAlignment="1">
      <alignment horizontal="center" vertical="center"/>
    </xf>
    <xf numFmtId="170" fontId="14" fillId="6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14" fillId="3" borderId="0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170" fontId="5" fillId="0" borderId="0" xfId="0" applyNumberFormat="1" applyFont="1"/>
    <xf numFmtId="168" fontId="5" fillId="3" borderId="0" xfId="2" applyNumberFormat="1" applyFont="1" applyFill="1" applyAlignment="1">
      <alignment horizontal="center"/>
    </xf>
    <xf numFmtId="168" fontId="5" fillId="0" borderId="0" xfId="2" applyNumberFormat="1" applyFont="1" applyAlignment="1">
      <alignment horizontal="center"/>
    </xf>
    <xf numFmtId="168" fontId="5" fillId="0" borderId="0" xfId="0" applyNumberFormat="1" applyFont="1"/>
    <xf numFmtId="0" fontId="5" fillId="0" borderId="0" xfId="0" applyNumberFormat="1" applyFont="1"/>
  </cellXfs>
  <cellStyles count="3">
    <cellStyle name="Comma" xfId="2" builtinId="3"/>
    <cellStyle name="Normal" xfId="0" builtinId="0"/>
    <cellStyle name="Percent" xfId="1" builtinId="5"/>
  </cellStyles>
  <dxfs count="2">
    <dxf>
      <numFmt numFmtId="19" formatCode="d/mm/yyyy"/>
    </dxf>
    <dxf>
      <numFmt numFmtId="165" formatCode="_-* #,##0_-;\-* #,##0_-;_-* &quot;-&quot;??_-;_-@_-"/>
    </dxf>
  </dxfs>
  <tableStyles count="0" defaultTableStyle="TableStyleMedium2" defaultPivotStyle="PivotStyleLight16"/>
  <colors>
    <mruColors>
      <color rgb="FFD7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Nationwide!$D$31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78-4C6D-B72C-B0AD71A50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Nationwide!$D$33:$D$37</c:f>
              <c:numCache>
                <c:formatCode>#,\k</c:formatCode>
                <c:ptCount val="5"/>
                <c:pt idx="0">
                  <c:v>147864</c:v>
                </c:pt>
                <c:pt idx="1">
                  <c:v>147645</c:v>
                </c:pt>
                <c:pt idx="2">
                  <c:v>164484</c:v>
                </c:pt>
                <c:pt idx="3">
                  <c:v>155960</c:v>
                </c:pt>
                <c:pt idx="4">
                  <c:v>121487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0-42B8-B083-37A0FCE2F07B}"/>
            </c:ext>
          </c:extLst>
        </c:ser>
        <c:ser>
          <c:idx val="2"/>
          <c:order val="2"/>
          <c:tx>
            <c:strRef>
              <c:f>Nationwide!$E$31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Nationwide!$E$33:$E$37</c:f>
              <c:numCache>
                <c:formatCode>[&gt;999999]\ #0.00,,"m";\ #,"k"</c:formatCode>
                <c:ptCount val="5"/>
                <c:pt idx="0">
                  <c:v>1036750</c:v>
                </c:pt>
                <c:pt idx="1">
                  <c:v>1062278</c:v>
                </c:pt>
                <c:pt idx="2">
                  <c:v>1076795</c:v>
                </c:pt>
                <c:pt idx="3">
                  <c:v>1095415</c:v>
                </c:pt>
                <c:pt idx="4">
                  <c:v>1101883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C-4FF3-80F7-2F33C0F4B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Nationwide!$F$31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50-42B8-B083-37A0FCE2F07B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50-42B8-B083-37A0FCE2F07B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50-42B8-B083-37A0FCE2F07B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50-42B8-B083-37A0FCE2F07B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50-42B8-B083-37A0FCE2F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Nationwide!$C$33:$C$37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Nationwide!$F$33:$F$37</c:f>
              <c:numCache>
                <c:formatCode>0.0%</c:formatCode>
                <c:ptCount val="5"/>
                <c:pt idx="0">
                  <c:v>1.496853897577255E-3</c:v>
                </c:pt>
                <c:pt idx="1">
                  <c:v>-1.4810907320240707E-3</c:v>
                </c:pt>
                <c:pt idx="2" formatCode="0%">
                  <c:v>0.11405059433099662</c:v>
                </c:pt>
                <c:pt idx="3" formatCode="0%">
                  <c:v>-5.1822669682157541E-2</c:v>
                </c:pt>
                <c:pt idx="4" formatCode="0%">
                  <c:v>-0.22103744549884585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50-42B8-B083-37A0FCE2F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Auckland!$D$323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Auckland!$D$324:$D$328</c:f>
              <c:numCache>
                <c:formatCode>0%</c:formatCode>
                <c:ptCount val="5"/>
                <c:pt idx="0">
                  <c:v>0.74268720238614361</c:v>
                </c:pt>
                <c:pt idx="1">
                  <c:v>0.74162605796358039</c:v>
                </c:pt>
                <c:pt idx="2">
                  <c:v>0.73918187416939485</c:v>
                </c:pt>
                <c:pt idx="3">
                  <c:v>0.7366086790288664</c:v>
                </c:pt>
                <c:pt idx="4">
                  <c:v>0.73824764952990596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0-419E-9E56-A6F1DA15029B}"/>
            </c:ext>
          </c:extLst>
        </c:ser>
        <c:ser>
          <c:idx val="1"/>
          <c:order val="1"/>
          <c:tx>
            <c:strRef>
              <c:f>Auckland!$E$323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60-419E-9E56-A6F1DA15029B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60-419E-9E56-A6F1DA15029B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60-419E-9E56-A6F1DA15029B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60-419E-9E56-A6F1DA15029B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60-419E-9E56-A6F1DA150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Auckland!$E$324:$E$328</c:f>
              <c:numCache>
                <c:formatCode>0%</c:formatCode>
                <c:ptCount val="5"/>
                <c:pt idx="0">
                  <c:v>1.3047042612199333E-2</c:v>
                </c:pt>
                <c:pt idx="1">
                  <c:v>4.1070359921347353E-2</c:v>
                </c:pt>
                <c:pt idx="2">
                  <c:v>5.6562185990729638E-2</c:v>
                </c:pt>
                <c:pt idx="3">
                  <c:v>5.9816478684763905E-2</c:v>
                </c:pt>
                <c:pt idx="4">
                  <c:v>5.3585717143428684E-2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60-419E-9E56-A6F1DA15029B}"/>
            </c:ext>
          </c:extLst>
        </c:ser>
        <c:ser>
          <c:idx val="2"/>
          <c:order val="2"/>
          <c:tx>
            <c:strRef>
              <c:f>Auckland!$F$323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Auckland!$F$324:$F$328</c:f>
              <c:numCache>
                <c:formatCode>0%</c:formatCode>
                <c:ptCount val="5"/>
                <c:pt idx="0">
                  <c:v>3.6437529434337444E-2</c:v>
                </c:pt>
                <c:pt idx="1">
                  <c:v>3.6966743609472517E-2</c:v>
                </c:pt>
                <c:pt idx="2">
                  <c:v>3.8264561926679846E-2</c:v>
                </c:pt>
                <c:pt idx="3">
                  <c:v>3.6799847065570636E-2</c:v>
                </c:pt>
                <c:pt idx="4">
                  <c:v>3.5707141428285655E-2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60-419E-9E56-A6F1DA15029B}"/>
            </c:ext>
          </c:extLst>
        </c:ser>
        <c:ser>
          <c:idx val="3"/>
          <c:order val="3"/>
          <c:tx>
            <c:strRef>
              <c:f>Auckland!$G$323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Auckland!$G$324:$G$328</c:f>
              <c:numCache>
                <c:formatCode>0%</c:formatCode>
                <c:ptCount val="5"/>
                <c:pt idx="0">
                  <c:v>0.20782822556731961</c:v>
                </c:pt>
                <c:pt idx="1">
                  <c:v>0.18033683850559973</c:v>
                </c:pt>
                <c:pt idx="2">
                  <c:v>0.16599137791319568</c:v>
                </c:pt>
                <c:pt idx="3">
                  <c:v>0.16677499522079908</c:v>
                </c:pt>
                <c:pt idx="4">
                  <c:v>0.17245949189837967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60-419E-9E56-A6F1DA150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Wellington!$D$31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40-4F7F-AFAE-EF326FF466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Wellington!$D$33:$D$37</c:f>
              <c:numCache>
                <c:formatCode>#,\k</c:formatCode>
                <c:ptCount val="5"/>
                <c:pt idx="0">
                  <c:v>11630</c:v>
                </c:pt>
                <c:pt idx="1">
                  <c:v>11555</c:v>
                </c:pt>
                <c:pt idx="2">
                  <c:v>12398</c:v>
                </c:pt>
                <c:pt idx="3">
                  <c:v>12337</c:v>
                </c:pt>
                <c:pt idx="4">
                  <c:v>10439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0-4F7F-AFAE-EF326FF466A7}"/>
            </c:ext>
          </c:extLst>
        </c:ser>
        <c:ser>
          <c:idx val="2"/>
          <c:order val="2"/>
          <c:tx>
            <c:strRef>
              <c:f>Wellington!$E$31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Wellington!$E$33:$E$37</c:f>
              <c:numCache>
                <c:formatCode>[&gt;999999]\ #0.00,,"m";\ #,"k"</c:formatCode>
                <c:ptCount val="5"/>
                <c:pt idx="0">
                  <c:v>96044</c:v>
                </c:pt>
                <c:pt idx="1">
                  <c:v>97532</c:v>
                </c:pt>
                <c:pt idx="2">
                  <c:v>98223</c:v>
                </c:pt>
                <c:pt idx="3">
                  <c:v>99357</c:v>
                </c:pt>
                <c:pt idx="4">
                  <c:v>99745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0-4F7F-AFAE-EF326FF46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Wellington!$F$31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0-4F7F-AFAE-EF326FF466A7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0-4F7F-AFAE-EF326FF466A7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40-4F7F-AFAE-EF326FF466A7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40-4F7F-AFAE-EF326FF466A7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40-4F7F-AFAE-EF326FF466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Wellington!$C$33:$C$37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Wellington!$F$33:$F$37</c:f>
              <c:numCache>
                <c:formatCode>0.0%</c:formatCode>
                <c:ptCount val="5"/>
                <c:pt idx="0">
                  <c:v>-7.742344915119781E-2</c:v>
                </c:pt>
                <c:pt idx="1">
                  <c:v>-6.4488392089423474E-3</c:v>
                </c:pt>
                <c:pt idx="2" formatCode="0%">
                  <c:v>7.2955430549545675E-2</c:v>
                </c:pt>
                <c:pt idx="3" formatCode="0%">
                  <c:v>-4.9201484110340532E-3</c:v>
                </c:pt>
                <c:pt idx="4" formatCode="0%">
                  <c:v>-0.15384615384615385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40-4F7F-AFAE-EF326FF46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Wellington!$D$72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Wellington!$D$74:$D$78</c:f>
              <c:numCache>
                <c:formatCode>[&gt;999999]\ #0.00,,"m";\ #,"k"</c:formatCode>
                <c:ptCount val="5"/>
                <c:pt idx="0">
                  <c:v>10512</c:v>
                </c:pt>
                <c:pt idx="1">
                  <c:v>10784</c:v>
                </c:pt>
                <c:pt idx="2">
                  <c:v>11580</c:v>
                </c:pt>
                <c:pt idx="3">
                  <c:v>11338</c:v>
                </c:pt>
                <c:pt idx="4">
                  <c:v>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0-44C5-BA04-BF56BFCF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Wellington!$E$72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0-44C5-BA04-BF56BFCF7EED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0-44C5-BA04-BF56BFCF7EED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0-44C5-BA04-BF56BFCF7EED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0-44C5-BA04-BF56BFCF7EED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0-44C5-BA04-BF56BFCF7E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Wellington!$C$74:$C$78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Wellington!$E$74:$E$78</c:f>
              <c:numCache>
                <c:formatCode>0.0%</c:formatCode>
                <c:ptCount val="5"/>
                <c:pt idx="0">
                  <c:v>-6.218217503791601E-2</c:v>
                </c:pt>
                <c:pt idx="1">
                  <c:v>2.5875190258751957E-2</c:v>
                </c:pt>
                <c:pt idx="2" formatCode="0%">
                  <c:v>7.3813056379822051E-2</c:v>
                </c:pt>
                <c:pt idx="3" formatCode="0%">
                  <c:v>-2.0898100172711542E-2</c:v>
                </c:pt>
                <c:pt idx="4" formatCode="0%">
                  <c:v>-0.13547362850590938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40-44C5-BA04-BF56BFCF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,,&quot;m&quot;;\ #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Wellington!$D$104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Wellington!$D$106:$D$110</c:f>
              <c:numCache>
                <c:formatCode>0.0%</c:formatCode>
                <c:ptCount val="5"/>
                <c:pt idx="0">
                  <c:v>0.29199808337326305</c:v>
                </c:pt>
                <c:pt idx="1">
                  <c:v>0.29285180861785198</c:v>
                </c:pt>
                <c:pt idx="2">
                  <c:v>0.28835773747853621</c:v>
                </c:pt>
                <c:pt idx="3">
                  <c:v>0.28391351351351352</c:v>
                </c:pt>
                <c:pt idx="4">
                  <c:v>0.28138125806010045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2-4637-96EE-EE2E62CE4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Wellington!$E$104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A2-4637-96EE-EE2E62CE4E43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A2-4637-96EE-EE2E62CE4E43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A2-4637-96EE-EE2E62CE4E43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A2-4637-96EE-EE2E62CE4E43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A2-4637-96EE-EE2E62CE4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Wellington!$C$91:$C$95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Wellington!$E$106:$E$110</c:f>
              <c:numCache>
                <c:formatCode>0.0%</c:formatCode>
                <c:ptCount val="5"/>
                <c:pt idx="0">
                  <c:v>-2.3320730309878135E-2</c:v>
                </c:pt>
                <c:pt idx="1">
                  <c:v>2.9237357818463483E-3</c:v>
                </c:pt>
                <c:pt idx="2">
                  <c:v>-1.5345888285703491E-2</c:v>
                </c:pt>
                <c:pt idx="3">
                  <c:v>-1.5412189053375047E-2</c:v>
                </c:pt>
                <c:pt idx="4">
                  <c:v>-8.919108576677659E-3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A2-4637-96EE-EE2E62CE4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Wellington!$F$216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Wellington!$F$224:$F$228</c:f>
              <c:numCache>
                <c:formatCode>0%</c:formatCode>
                <c:ptCount val="5"/>
                <c:pt idx="0">
                  <c:v>0.29673258813413583</c:v>
                </c:pt>
                <c:pt idx="1">
                  <c:v>0.26784941583729988</c:v>
                </c:pt>
                <c:pt idx="2">
                  <c:v>0.2913373124697532</c:v>
                </c:pt>
                <c:pt idx="3">
                  <c:v>0.30469319931912137</c:v>
                </c:pt>
                <c:pt idx="4">
                  <c:v>0.32177411629466424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0-46C9-962A-0E659E7ABCE1}"/>
            </c:ext>
          </c:extLst>
        </c:ser>
        <c:ser>
          <c:idx val="1"/>
          <c:order val="1"/>
          <c:tx>
            <c:strRef>
              <c:f>Wellington!$G$216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Wellington!$G$224:$G$228</c:f>
              <c:numCache>
                <c:formatCode>0%</c:formatCode>
                <c:ptCount val="5"/>
                <c:pt idx="0">
                  <c:v>0.22596732588134136</c:v>
                </c:pt>
                <c:pt idx="1">
                  <c:v>0.25781047165729121</c:v>
                </c:pt>
                <c:pt idx="2">
                  <c:v>0.23132763348927246</c:v>
                </c:pt>
                <c:pt idx="3">
                  <c:v>0.21301775147928995</c:v>
                </c:pt>
                <c:pt idx="4">
                  <c:v>0.20883226362678417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0-46C9-962A-0E659E7ABCE1}"/>
            </c:ext>
          </c:extLst>
        </c:ser>
        <c:ser>
          <c:idx val="2"/>
          <c:order val="2"/>
          <c:tx>
            <c:strRef>
              <c:f>Wellington!$H$216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Wellington!$H$224:$H$228</c:f>
              <c:numCache>
                <c:formatCode>0%</c:formatCode>
                <c:ptCount val="5"/>
                <c:pt idx="0">
                  <c:v>9.1659501289767839E-2</c:v>
                </c:pt>
                <c:pt idx="1">
                  <c:v>8.9744699264387717E-2</c:v>
                </c:pt>
                <c:pt idx="2">
                  <c:v>9.4934666881755128E-2</c:v>
                </c:pt>
                <c:pt idx="3">
                  <c:v>9.8160006484558651E-2</c:v>
                </c:pt>
                <c:pt idx="4">
                  <c:v>0.10393715873167927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0-46C9-962A-0E659E7ABCE1}"/>
            </c:ext>
          </c:extLst>
        </c:ser>
        <c:ser>
          <c:idx val="3"/>
          <c:order val="3"/>
          <c:tx>
            <c:strRef>
              <c:f>Wellington!$I$216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Wellington!$I$224:$I$228</c:f>
              <c:numCache>
                <c:formatCode>0%</c:formatCode>
                <c:ptCount val="5"/>
                <c:pt idx="0">
                  <c:v>0.11427343078245916</c:v>
                </c:pt>
                <c:pt idx="1">
                  <c:v>0.10073561228905235</c:v>
                </c:pt>
                <c:pt idx="2">
                  <c:v>0.10792063236005807</c:v>
                </c:pt>
                <c:pt idx="3">
                  <c:v>0.10788684445164951</c:v>
                </c:pt>
                <c:pt idx="4">
                  <c:v>0.11753999425232302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D0-46C9-962A-0E659E7ABCE1}"/>
            </c:ext>
          </c:extLst>
        </c:ser>
        <c:ser>
          <c:idx val="5"/>
          <c:order val="4"/>
          <c:tx>
            <c:strRef>
              <c:f>Wellington!$J$223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Wellington!$J$224:$J$228</c:f>
              <c:numCache>
                <c:formatCode>0%</c:formatCode>
                <c:ptCount val="5"/>
                <c:pt idx="0">
                  <c:v>0.12725709372312985</c:v>
                </c:pt>
                <c:pt idx="1">
                  <c:v>0.13154478580700996</c:v>
                </c:pt>
                <c:pt idx="2">
                  <c:v>0.14082916599451525</c:v>
                </c:pt>
                <c:pt idx="3">
                  <c:v>0.15530517954121748</c:v>
                </c:pt>
                <c:pt idx="4">
                  <c:v>0.13190918670370724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0-46C9-962A-0E659E7ABCE1}"/>
            </c:ext>
          </c:extLst>
        </c:ser>
        <c:ser>
          <c:idx val="4"/>
          <c:order val="5"/>
          <c:tx>
            <c:strRef>
              <c:f>Wellington!$K$216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Wellington!$K$224:$K$228</c:f>
              <c:numCache>
                <c:formatCode>0%</c:formatCode>
                <c:ptCount val="5"/>
                <c:pt idx="0">
                  <c:v>0.14411006018916594</c:v>
                </c:pt>
                <c:pt idx="1">
                  <c:v>0.1523150151449589</c:v>
                </c:pt>
                <c:pt idx="2">
                  <c:v>0.13365058880464592</c:v>
                </c:pt>
                <c:pt idx="3">
                  <c:v>0.12093701872416308</c:v>
                </c:pt>
                <c:pt idx="4">
                  <c:v>0.11600728039084203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0-46C9-962A-0E659E7AB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Wellington!$D$323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Wellington!$D$324:$D$328</c:f>
              <c:numCache>
                <c:formatCode>0%</c:formatCode>
                <c:ptCount val="5"/>
                <c:pt idx="0">
                  <c:v>0.74643164230438519</c:v>
                </c:pt>
                <c:pt idx="1">
                  <c:v>0.73232366940718308</c:v>
                </c:pt>
                <c:pt idx="2">
                  <c:v>0.73116631714792713</c:v>
                </c:pt>
                <c:pt idx="3">
                  <c:v>0.74069871119396935</c:v>
                </c:pt>
                <c:pt idx="4">
                  <c:v>0.7505508190439697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F-4139-8279-BEDD6FA72517}"/>
            </c:ext>
          </c:extLst>
        </c:ser>
        <c:ser>
          <c:idx val="1"/>
          <c:order val="1"/>
          <c:tx>
            <c:strRef>
              <c:f>Wellington!$E$323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4F-4139-8279-BEDD6FA72517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4F-4139-8279-BEDD6FA72517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4F-4139-8279-BEDD6FA72517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4F-4139-8279-BEDD6FA72517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4F-4139-8279-BEDD6FA725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Wellington!$E$324:$E$328</c:f>
              <c:numCache>
                <c:formatCode>0%</c:formatCode>
                <c:ptCount val="5"/>
                <c:pt idx="0">
                  <c:v>5.7351676698194326E-2</c:v>
                </c:pt>
                <c:pt idx="1">
                  <c:v>7.4686282994374728E-2</c:v>
                </c:pt>
                <c:pt idx="2">
                  <c:v>6.9769317631876104E-2</c:v>
                </c:pt>
                <c:pt idx="3">
                  <c:v>5.3173380886763398E-2</c:v>
                </c:pt>
                <c:pt idx="4">
                  <c:v>4.8567870485678705E-2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4F-4139-8279-BEDD6FA72517}"/>
            </c:ext>
          </c:extLst>
        </c:ser>
        <c:ser>
          <c:idx val="2"/>
          <c:order val="2"/>
          <c:tx>
            <c:strRef>
              <c:f>Wellington!$F$323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Wellington!$F$324:$F$328</c:f>
              <c:numCache>
                <c:formatCode>0%</c:formatCode>
                <c:ptCount val="5"/>
                <c:pt idx="0">
                  <c:v>1.8056749785038694E-2</c:v>
                </c:pt>
                <c:pt idx="1">
                  <c:v>1.4885331025530073E-2</c:v>
                </c:pt>
                <c:pt idx="2">
                  <c:v>1.3711889014357154E-2</c:v>
                </c:pt>
                <c:pt idx="3">
                  <c:v>1.4428142984518116E-2</c:v>
                </c:pt>
                <c:pt idx="4">
                  <c:v>1.3507040904301179E-2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4F-4139-8279-BEDD6FA72517}"/>
            </c:ext>
          </c:extLst>
        </c:ser>
        <c:ser>
          <c:idx val="3"/>
          <c:order val="3"/>
          <c:tx>
            <c:strRef>
              <c:f>Wellington!$G$323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Wellington!$C$324:$C$328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Wellington!$G$324:$G$328</c:f>
              <c:numCache>
                <c:formatCode>0%</c:formatCode>
                <c:ptCount val="5"/>
                <c:pt idx="0">
                  <c:v>0.17815993121238177</c:v>
                </c:pt>
                <c:pt idx="1">
                  <c:v>0.17810471657291216</c:v>
                </c:pt>
                <c:pt idx="2">
                  <c:v>0.18535247620583964</c:v>
                </c:pt>
                <c:pt idx="3">
                  <c:v>0.19169976493474913</c:v>
                </c:pt>
                <c:pt idx="4">
                  <c:v>0.18737426956605038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4F-4139-8279-BEDD6FA72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Christchurch!$D$31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B-4ABD-B68B-677D2AEF6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Christchurch!$D$33:$D$37</c:f>
              <c:numCache>
                <c:formatCode>#,\k</c:formatCode>
                <c:ptCount val="5"/>
                <c:pt idx="0">
                  <c:v>11714</c:v>
                </c:pt>
                <c:pt idx="1">
                  <c:v>12338</c:v>
                </c:pt>
                <c:pt idx="2">
                  <c:v>13216</c:v>
                </c:pt>
                <c:pt idx="3">
                  <c:v>12607</c:v>
                </c:pt>
                <c:pt idx="4">
                  <c:v>10075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B-4ABD-B68B-677D2AEF60B6}"/>
            </c:ext>
          </c:extLst>
        </c:ser>
        <c:ser>
          <c:idx val="2"/>
          <c:order val="2"/>
          <c:tx>
            <c:strRef>
              <c:f>Christchurch!$E$31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Christchurch!$E$33:$E$37</c:f>
              <c:numCache>
                <c:formatCode>[&gt;999999]\ #0.00,,"m";\ #,"k"</c:formatCode>
                <c:ptCount val="5"/>
                <c:pt idx="0">
                  <c:v>89357</c:v>
                </c:pt>
                <c:pt idx="1">
                  <c:v>92084</c:v>
                </c:pt>
                <c:pt idx="2">
                  <c:v>93549</c:v>
                </c:pt>
                <c:pt idx="3">
                  <c:v>95308</c:v>
                </c:pt>
                <c:pt idx="4">
                  <c:v>95822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B-4ABD-B68B-677D2AEF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Christchurch!$F$31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B-4ABD-B68B-677D2AEF60B6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B-4ABD-B68B-677D2AEF60B6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B-4ABD-B68B-677D2AEF60B6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B-4ABD-B68B-677D2AEF60B6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B-4ABD-B68B-677D2AEF60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Christchurch!$C$33:$C$37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Christchurch!$F$33:$F$37</c:f>
              <c:numCache>
                <c:formatCode>0.0%</c:formatCode>
                <c:ptCount val="5"/>
                <c:pt idx="0">
                  <c:v>0.11212380138611988</c:v>
                </c:pt>
                <c:pt idx="1">
                  <c:v>5.3269591941266903E-2</c:v>
                </c:pt>
                <c:pt idx="2" formatCode="0%">
                  <c:v>7.116226292754102E-2</c:v>
                </c:pt>
                <c:pt idx="3" formatCode="0%">
                  <c:v>-4.6080508474576232E-2</c:v>
                </c:pt>
                <c:pt idx="4" formatCode="0%">
                  <c:v>-0.2008408027286428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6B-4ABD-B68B-677D2AEF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Christchurch!$D$72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Christchurch!$D$74:$D$78</c:f>
              <c:numCache>
                <c:formatCode>[&gt;999999]\ #0.00,,"m";\ #,"k"</c:formatCode>
                <c:ptCount val="5"/>
                <c:pt idx="0">
                  <c:v>10697</c:v>
                </c:pt>
                <c:pt idx="1">
                  <c:v>11359</c:v>
                </c:pt>
                <c:pt idx="2">
                  <c:v>12113</c:v>
                </c:pt>
                <c:pt idx="3">
                  <c:v>11078</c:v>
                </c:pt>
                <c:pt idx="4">
                  <c:v>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7-4183-ADBA-E5E05A28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Christchurch!$E$72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7-4183-ADBA-E5E05A28CF81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77-4183-ADBA-E5E05A28CF81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77-4183-ADBA-E5E05A28CF81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77-4183-ADBA-E5E05A28CF81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77-4183-ADBA-E5E05A28CF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Christchurch!$C$74:$C$78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Christchurch!$E$74:$E$78</c:f>
              <c:numCache>
                <c:formatCode>0.0%</c:formatCode>
                <c:ptCount val="5"/>
                <c:pt idx="0">
                  <c:v>9.1085271317829397E-2</c:v>
                </c:pt>
                <c:pt idx="1">
                  <c:v>6.1886510236514924E-2</c:v>
                </c:pt>
                <c:pt idx="2" formatCode="0%">
                  <c:v>6.6379082665727562E-2</c:v>
                </c:pt>
                <c:pt idx="3" formatCode="0%">
                  <c:v>-8.5445389251217696E-2</c:v>
                </c:pt>
                <c:pt idx="4" formatCode="0%">
                  <c:v>-0.14190287055425166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77-4183-ADBA-E5E05A28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,,&quot;m&quot;;\ #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Christchurch!$D$104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Christchurch!$D$106:$D$110</c:f>
              <c:numCache>
                <c:formatCode>0.0%</c:formatCode>
                <c:ptCount val="5"/>
                <c:pt idx="0">
                  <c:v>0.35227898750326192</c:v>
                </c:pt>
                <c:pt idx="1">
                  <c:v>0.34505003662951556</c:v>
                </c:pt>
                <c:pt idx="2">
                  <c:v>0.33848830055792445</c:v>
                </c:pt>
                <c:pt idx="3">
                  <c:v>0.32605467479387346</c:v>
                </c:pt>
                <c:pt idx="4">
                  <c:v>0.32247755073181078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7-4A12-B5AC-C6CBEB7C9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Christchurch!$E$104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27-4A12-B5AC-C6CBEB7C9BCF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27-4A12-B5AC-C6CBEB7C9BCF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27-4A12-B5AC-C6CBEB7C9BCF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27-4A12-B5AC-C6CBEB7C9BCF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27-4A12-B5AC-C6CBEB7C9B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Christchurch!$C$91:$C$95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Christchurch!$E$106:$E$110</c:f>
              <c:numCache>
                <c:formatCode>0.0%</c:formatCode>
                <c:ptCount val="5"/>
                <c:pt idx="0">
                  <c:v>-1.7169551852450948E-2</c:v>
                </c:pt>
                <c:pt idx="1">
                  <c:v>-2.0520528133059379E-2</c:v>
                </c:pt>
                <c:pt idx="2">
                  <c:v>-1.9016766772978255E-2</c:v>
                </c:pt>
                <c:pt idx="3">
                  <c:v>-3.6732808027801434E-2</c:v>
                </c:pt>
                <c:pt idx="4">
                  <c:v>-1.0970933216412515E-2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27-4A12-B5AC-C6CBEB7C9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Christchurch!$F$216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Christchurch!$F$224:$F$228</c:f>
              <c:numCache>
                <c:formatCode>0%</c:formatCode>
                <c:ptCount val="5"/>
                <c:pt idx="0">
                  <c:v>0.2998121905412327</c:v>
                </c:pt>
                <c:pt idx="1">
                  <c:v>0.25328254174096287</c:v>
                </c:pt>
                <c:pt idx="2">
                  <c:v>0.26180387409200967</c:v>
                </c:pt>
                <c:pt idx="3">
                  <c:v>0.27968588879194101</c:v>
                </c:pt>
                <c:pt idx="4">
                  <c:v>0.3098759305210918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5-49E7-873E-2AB9BCBDA450}"/>
            </c:ext>
          </c:extLst>
        </c:ser>
        <c:ser>
          <c:idx val="1"/>
          <c:order val="1"/>
          <c:tx>
            <c:strRef>
              <c:f>Christchurch!$G$216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Christchurch!$G$224:$G$228</c:f>
              <c:numCache>
                <c:formatCode>0%</c:formatCode>
                <c:ptCount val="5"/>
                <c:pt idx="0">
                  <c:v>0.17397985316715042</c:v>
                </c:pt>
                <c:pt idx="1">
                  <c:v>0.20829956232776786</c:v>
                </c:pt>
                <c:pt idx="2">
                  <c:v>0.20217917675544794</c:v>
                </c:pt>
                <c:pt idx="3">
                  <c:v>0.16609819941302451</c:v>
                </c:pt>
                <c:pt idx="4">
                  <c:v>0.17389578163771713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5-49E7-873E-2AB9BCBDA450}"/>
            </c:ext>
          </c:extLst>
        </c:ser>
        <c:ser>
          <c:idx val="2"/>
          <c:order val="2"/>
          <c:tx>
            <c:strRef>
              <c:f>Christchurch!$H$216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Christchurch!$H$224:$H$228</c:f>
              <c:numCache>
                <c:formatCode>0%</c:formatCode>
                <c:ptCount val="5"/>
                <c:pt idx="0">
                  <c:v>0.12771043196175516</c:v>
                </c:pt>
                <c:pt idx="1">
                  <c:v>0.11890095639487762</c:v>
                </c:pt>
                <c:pt idx="2">
                  <c:v>0.10547820823244553</c:v>
                </c:pt>
                <c:pt idx="3">
                  <c:v>0.103593241849766</c:v>
                </c:pt>
                <c:pt idx="4">
                  <c:v>0.10024813895781638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C5-49E7-873E-2AB9BCBDA450}"/>
            </c:ext>
          </c:extLst>
        </c:ser>
        <c:ser>
          <c:idx val="3"/>
          <c:order val="3"/>
          <c:tx>
            <c:strRef>
              <c:f>Christchurch!$I$216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Christchurch!$I$224:$I$228</c:f>
              <c:numCache>
                <c:formatCode>0%</c:formatCode>
                <c:ptCount val="5"/>
                <c:pt idx="0">
                  <c:v>9.4843776677479938E-2</c:v>
                </c:pt>
                <c:pt idx="1">
                  <c:v>9.2964824120603015E-2</c:v>
                </c:pt>
                <c:pt idx="2">
                  <c:v>0.10131658595641646</c:v>
                </c:pt>
                <c:pt idx="3">
                  <c:v>0.11144602205124138</c:v>
                </c:pt>
                <c:pt idx="4">
                  <c:v>0.11106699751861042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C5-49E7-873E-2AB9BCBDA450}"/>
            </c:ext>
          </c:extLst>
        </c:ser>
        <c:ser>
          <c:idx val="5"/>
          <c:order val="4"/>
          <c:tx>
            <c:strRef>
              <c:f>Christchurch!$J$223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Christchurch!$J$224:$J$228</c:f>
              <c:numCache>
                <c:formatCode>0%</c:formatCode>
                <c:ptCount val="5"/>
                <c:pt idx="0">
                  <c:v>0.17901656137954583</c:v>
                </c:pt>
                <c:pt idx="1">
                  <c:v>0.19160317717620359</c:v>
                </c:pt>
                <c:pt idx="2">
                  <c:v>0.19544491525423729</c:v>
                </c:pt>
                <c:pt idx="3">
                  <c:v>0.18719758864123107</c:v>
                </c:pt>
                <c:pt idx="4">
                  <c:v>0.17022332506203475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C5-49E7-873E-2AB9BCBDA450}"/>
            </c:ext>
          </c:extLst>
        </c:ser>
        <c:ser>
          <c:idx val="4"/>
          <c:order val="5"/>
          <c:tx>
            <c:strRef>
              <c:f>Christchurch!$K$216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Christchurch!$K$224:$K$228</c:f>
              <c:numCache>
                <c:formatCode>0%</c:formatCode>
                <c:ptCount val="5"/>
                <c:pt idx="0">
                  <c:v>0.12463718627283592</c:v>
                </c:pt>
                <c:pt idx="1">
                  <c:v>0.13494893823958501</c:v>
                </c:pt>
                <c:pt idx="2">
                  <c:v>0.13377723970944311</c:v>
                </c:pt>
                <c:pt idx="3">
                  <c:v>0.15197905925279606</c:v>
                </c:pt>
                <c:pt idx="4">
                  <c:v>0.13468982630272952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C5-49E7-873E-2AB9BCBDA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Nationwide!$D$72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Nationwide!$D$74:$D$78</c:f>
              <c:numCache>
                <c:formatCode>[&gt;999999]\ #0.00,,"m";\ #,"k"</c:formatCode>
                <c:ptCount val="5"/>
                <c:pt idx="0">
                  <c:v>131687</c:v>
                </c:pt>
                <c:pt idx="1">
                  <c:v>134671</c:v>
                </c:pt>
                <c:pt idx="2">
                  <c:v>151352</c:v>
                </c:pt>
                <c:pt idx="3">
                  <c:v>138724</c:v>
                </c:pt>
                <c:pt idx="4">
                  <c:v>115949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6-4B07-963F-B47916FB3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Nationwide!$E$72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6-4B07-963F-B47916FB3A1C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6-4B07-963F-B47916FB3A1C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6-4B07-963F-B47916FB3A1C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6-4B07-963F-B47916FB3A1C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6-4B07-963F-B47916FB3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Nationwide!$C$74:$C$78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Nationwide!$E$74:$E$78</c:f>
              <c:numCache>
                <c:formatCode>0.0%</c:formatCode>
                <c:ptCount val="5"/>
                <c:pt idx="0">
                  <c:v>1.5286798594527085E-3</c:v>
                </c:pt>
                <c:pt idx="1">
                  <c:v>2.2659791778991023E-2</c:v>
                </c:pt>
                <c:pt idx="2" formatCode="0%">
                  <c:v>0.12386482613183247</c:v>
                </c:pt>
                <c:pt idx="3" formatCode="0%">
                  <c:v>-8.3434642422961058E-2</c:v>
                </c:pt>
                <c:pt idx="4" formatCode="0%">
                  <c:v>-0.16417490845131344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6-4B07-963F-B47916FB3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,,&quot;m&quot;;\ #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Christchurch!$D$323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Christchurch!$D$324:$D$328</c:f>
              <c:numCache>
                <c:formatCode>0%</c:formatCode>
                <c:ptCount val="5"/>
                <c:pt idx="0">
                  <c:v>0.80305617210175861</c:v>
                </c:pt>
                <c:pt idx="1">
                  <c:v>0.80499270546279789</c:v>
                </c:pt>
                <c:pt idx="2">
                  <c:v>0.79456719128329301</c:v>
                </c:pt>
                <c:pt idx="3">
                  <c:v>0.79582771476164038</c:v>
                </c:pt>
                <c:pt idx="4">
                  <c:v>0.78342431761786602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4-43AF-A385-3E1ADD411438}"/>
            </c:ext>
          </c:extLst>
        </c:ser>
        <c:ser>
          <c:idx val="1"/>
          <c:order val="1"/>
          <c:tx>
            <c:strRef>
              <c:f>Christchurch!$E$323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4-43AF-A385-3E1ADD411438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4-43AF-A385-3E1ADD411438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94-43AF-A385-3E1ADD411438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4-43AF-A385-3E1ADD411438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4-43AF-A385-3E1ADD4114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Christchurch!$E$324:$E$328</c:f>
              <c:numCache>
                <c:formatCode>0%</c:formatCode>
                <c:ptCount val="5"/>
                <c:pt idx="0">
                  <c:v>6.4025951852484204E-3</c:v>
                </c:pt>
                <c:pt idx="1">
                  <c:v>1.4264872750851029E-2</c:v>
                </c:pt>
                <c:pt idx="2">
                  <c:v>1.6722154963680388E-2</c:v>
                </c:pt>
                <c:pt idx="3">
                  <c:v>1.4277782184500674E-2</c:v>
                </c:pt>
                <c:pt idx="4">
                  <c:v>1.6774193548387096E-2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94-43AF-A385-3E1ADD411438}"/>
            </c:ext>
          </c:extLst>
        </c:ser>
        <c:ser>
          <c:idx val="2"/>
          <c:order val="2"/>
          <c:tx>
            <c:strRef>
              <c:f>Christchurch!$F$323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Christchurch!$F$324:$F$328</c:f>
              <c:numCache>
                <c:formatCode>0%</c:formatCode>
                <c:ptCount val="5"/>
                <c:pt idx="0">
                  <c:v>8.8782653235444774E-3</c:v>
                </c:pt>
                <c:pt idx="1">
                  <c:v>9.5639487761387584E-3</c:v>
                </c:pt>
                <c:pt idx="2">
                  <c:v>9.6852300242130755E-3</c:v>
                </c:pt>
                <c:pt idx="3">
                  <c:v>8.9632743713809783E-3</c:v>
                </c:pt>
                <c:pt idx="4">
                  <c:v>8.0397022332506212E-3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94-43AF-A385-3E1ADD411438}"/>
            </c:ext>
          </c:extLst>
        </c:ser>
        <c:ser>
          <c:idx val="3"/>
          <c:order val="3"/>
          <c:tx>
            <c:strRef>
              <c:f>Christchurch!$G$323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Christchurch!$C$324:$C$328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Christchurch!$G$324:$G$328</c:f>
              <c:numCache>
                <c:formatCode>0%</c:formatCode>
                <c:ptCount val="5"/>
                <c:pt idx="0">
                  <c:v>0.18166296738944851</c:v>
                </c:pt>
                <c:pt idx="1">
                  <c:v>0.17117847301021236</c:v>
                </c:pt>
                <c:pt idx="2">
                  <c:v>0.17902542372881355</c:v>
                </c:pt>
                <c:pt idx="3">
                  <c:v>0.18093122868247799</c:v>
                </c:pt>
                <c:pt idx="4">
                  <c:v>0.19176178660049628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94-43AF-A385-3E1ADD41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Dunedin!$D$31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21-4C5E-B41F-EFAE36485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Dunedin!$D$33:$D$37</c:f>
              <c:numCache>
                <c:formatCode>#.0,\k</c:formatCode>
                <c:ptCount val="5"/>
                <c:pt idx="0">
                  <c:v>3768</c:v>
                </c:pt>
                <c:pt idx="1">
                  <c:v>3460</c:v>
                </c:pt>
                <c:pt idx="2">
                  <c:v>3684</c:v>
                </c:pt>
                <c:pt idx="3">
                  <c:v>3826</c:v>
                </c:pt>
                <c:pt idx="4">
                  <c:v>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1-4C5E-B41F-EFAE36485753}"/>
            </c:ext>
          </c:extLst>
        </c:ser>
        <c:ser>
          <c:idx val="2"/>
          <c:order val="2"/>
          <c:tx>
            <c:strRef>
              <c:f>Dunedin!$E$31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Dunedin!$E$33:$E$37</c:f>
              <c:numCache>
                <c:formatCode>[&gt;999999]\ #0.00,,"m";\ #,"k"</c:formatCode>
                <c:ptCount val="5"/>
                <c:pt idx="0">
                  <c:v>30410</c:v>
                </c:pt>
                <c:pt idx="1">
                  <c:v>30917</c:v>
                </c:pt>
                <c:pt idx="2">
                  <c:v>31254</c:v>
                </c:pt>
                <c:pt idx="3">
                  <c:v>31677</c:v>
                </c:pt>
                <c:pt idx="4">
                  <c:v>31730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1-4C5E-B41F-EFAE3648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Dunedin!$F$31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21-4C5E-B41F-EFAE36485753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21-4C5E-B41F-EFAE36485753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1-4C5E-B41F-EFAE36485753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21-4C5E-B41F-EFAE36485753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21-4C5E-B41F-EFAE364857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Dunedin!$C$33:$C$37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Dunedin!$F$33:$F$37</c:f>
              <c:numCache>
                <c:formatCode>0.0%</c:formatCode>
                <c:ptCount val="5"/>
                <c:pt idx="0">
                  <c:v>-2.9866117404737436E-2</c:v>
                </c:pt>
                <c:pt idx="1">
                  <c:v>-8.1740976645435226E-2</c:v>
                </c:pt>
                <c:pt idx="2" formatCode="0%">
                  <c:v>6.4739884393063551E-2</c:v>
                </c:pt>
                <c:pt idx="3" formatCode="0%">
                  <c:v>3.8545059717698171E-2</c:v>
                </c:pt>
                <c:pt idx="4" formatCode="0%">
                  <c:v>-0.13983272347098796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21-4C5E-B41F-EFAE36485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.0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Dunedin!$D$72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Dunedin!$D$74:$D$78</c:f>
              <c:numCache>
                <c:formatCode>[&gt;999999]\ #0.000,,"m";\ #.0,"k"</c:formatCode>
                <c:ptCount val="5"/>
                <c:pt idx="0">
                  <c:v>3380</c:v>
                </c:pt>
                <c:pt idx="1">
                  <c:v>3091</c:v>
                </c:pt>
                <c:pt idx="2">
                  <c:v>3423</c:v>
                </c:pt>
                <c:pt idx="3">
                  <c:v>3532</c:v>
                </c:pt>
                <c:pt idx="4">
                  <c:v>3180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8-41FE-8EB0-1AB457C3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Dunedin!$E$72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8-41FE-8EB0-1AB457C37939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8-41FE-8EB0-1AB457C37939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8-41FE-8EB0-1AB457C37939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88-41FE-8EB0-1AB457C37939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8-41FE-8EB0-1AB457C37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Dunedin!$C$74:$C$78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Dunedin!$E$74:$E$78</c:f>
              <c:numCache>
                <c:formatCode>0.0%</c:formatCode>
                <c:ptCount val="5"/>
                <c:pt idx="0">
                  <c:v>2.3724792408066353E-3</c:v>
                </c:pt>
                <c:pt idx="1">
                  <c:v>-8.550295857988166E-2</c:v>
                </c:pt>
                <c:pt idx="2" formatCode="0%">
                  <c:v>0.10740860562924626</c:v>
                </c:pt>
                <c:pt idx="3" formatCode="0%">
                  <c:v>3.1843412211510325E-2</c:v>
                </c:pt>
                <c:pt idx="4" formatCode="0%">
                  <c:v>-9.9660249150622882E-2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88-41FE-8EB0-1AB457C3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0,,&quot;m&quot;;\ #.0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Dunedin!$D$104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Dunedin!$D$106:$D$110</c:f>
              <c:numCache>
                <c:formatCode>0.0%</c:formatCode>
                <c:ptCount val="5"/>
                <c:pt idx="0">
                  <c:v>0.3303974457778267</c:v>
                </c:pt>
                <c:pt idx="1">
                  <c:v>0.32299034313618147</c:v>
                </c:pt>
                <c:pt idx="2">
                  <c:v>0.31752374713396658</c:v>
                </c:pt>
                <c:pt idx="3">
                  <c:v>0.321560900387655</c:v>
                </c:pt>
                <c:pt idx="4">
                  <c:v>0.32042577798719241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E-47A9-9D3D-5C63C3FD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Dunedin!$E$104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FE-47A9-9D3D-5C63C3FDE9FE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FE-47A9-9D3D-5C63C3FDE9FE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FE-47A9-9D3D-5C63C3FDE9FE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FE-47A9-9D3D-5C63C3FDE9FE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FE-47A9-9D3D-5C63C3FDE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Dunedin!$C$91:$C$95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Dunedin!$E$106:$E$110</c:f>
              <c:numCache>
                <c:formatCode>0.0%</c:formatCode>
                <c:ptCount val="5"/>
                <c:pt idx="0">
                  <c:v>-1.6205763804175044E-2</c:v>
                </c:pt>
                <c:pt idx="1">
                  <c:v>-2.241876484307348E-2</c:v>
                </c:pt>
                <c:pt idx="2">
                  <c:v>-1.6924951839535352E-2</c:v>
                </c:pt>
                <c:pt idx="3">
                  <c:v>1.2714492349402473E-2</c:v>
                </c:pt>
                <c:pt idx="4">
                  <c:v>-3.5300386306114095E-3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FE-47A9-9D3D-5C63C3FD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Dunedin!$F$216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Dunedin!$F$224:$F$228</c:f>
              <c:numCache>
                <c:formatCode>0%</c:formatCode>
                <c:ptCount val="5"/>
                <c:pt idx="0">
                  <c:v>0.26884288747346075</c:v>
                </c:pt>
                <c:pt idx="1">
                  <c:v>0.24855491329479767</c:v>
                </c:pt>
                <c:pt idx="2">
                  <c:v>0.2717155266015201</c:v>
                </c:pt>
                <c:pt idx="3">
                  <c:v>0.29822268687924725</c:v>
                </c:pt>
                <c:pt idx="4">
                  <c:v>0.28410817380735337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D-458F-A9FE-437410A38863}"/>
            </c:ext>
          </c:extLst>
        </c:ser>
        <c:ser>
          <c:idx val="1"/>
          <c:order val="1"/>
          <c:tx>
            <c:strRef>
              <c:f>Dunedin!$G$216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Dunedin!$G$224:$G$228</c:f>
              <c:numCache>
                <c:formatCode>0%</c:formatCode>
                <c:ptCount val="5"/>
                <c:pt idx="0">
                  <c:v>0.17356687898089171</c:v>
                </c:pt>
                <c:pt idx="1">
                  <c:v>0.18757225433526012</c:v>
                </c:pt>
                <c:pt idx="2">
                  <c:v>0.17318132464712269</c:v>
                </c:pt>
                <c:pt idx="3">
                  <c:v>0.15420805018295872</c:v>
                </c:pt>
                <c:pt idx="4">
                  <c:v>0.15800668489820724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D-458F-A9FE-437410A38863}"/>
            </c:ext>
          </c:extLst>
        </c:ser>
        <c:ser>
          <c:idx val="2"/>
          <c:order val="2"/>
          <c:tx>
            <c:strRef>
              <c:f>Dunedin!$H$216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Dunedin!$H$224:$H$228</c:f>
              <c:numCache>
                <c:formatCode>0%</c:formatCode>
                <c:ptCount val="5"/>
                <c:pt idx="0">
                  <c:v>0.11756900212314225</c:v>
                </c:pt>
                <c:pt idx="1">
                  <c:v>0.11011560693641619</c:v>
                </c:pt>
                <c:pt idx="2">
                  <c:v>0.11916395222584147</c:v>
                </c:pt>
                <c:pt idx="3">
                  <c:v>0.10271824359644538</c:v>
                </c:pt>
                <c:pt idx="4">
                  <c:v>0.12640534791856578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1D-458F-A9FE-437410A38863}"/>
            </c:ext>
          </c:extLst>
        </c:ser>
        <c:ser>
          <c:idx val="3"/>
          <c:order val="3"/>
          <c:tx>
            <c:strRef>
              <c:f>Dunedin!$I$216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Dunedin!$I$224:$I$228</c:f>
              <c:numCache>
                <c:formatCode>0%</c:formatCode>
                <c:ptCount val="5"/>
                <c:pt idx="0">
                  <c:v>0.12393842887473461</c:v>
                </c:pt>
                <c:pt idx="1">
                  <c:v>0.12109826589595375</c:v>
                </c:pt>
                <c:pt idx="2">
                  <c:v>0.12133550488599348</c:v>
                </c:pt>
                <c:pt idx="3">
                  <c:v>0.1393099843178254</c:v>
                </c:pt>
                <c:pt idx="4">
                  <c:v>0.15284108173807354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1D-458F-A9FE-437410A38863}"/>
            </c:ext>
          </c:extLst>
        </c:ser>
        <c:ser>
          <c:idx val="5"/>
          <c:order val="4"/>
          <c:tx>
            <c:strRef>
              <c:f>Dunedin!$J$223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Dunedin!$J$224:$J$228</c:f>
              <c:numCache>
                <c:formatCode>0%</c:formatCode>
                <c:ptCount val="5"/>
                <c:pt idx="0">
                  <c:v>0.14968152866242038</c:v>
                </c:pt>
                <c:pt idx="1">
                  <c:v>0.19248554913294796</c:v>
                </c:pt>
                <c:pt idx="2">
                  <c:v>0.17969598262757872</c:v>
                </c:pt>
                <c:pt idx="3">
                  <c:v>0.1748562467328803</c:v>
                </c:pt>
                <c:pt idx="4">
                  <c:v>0.14585232452142205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1D-458F-A9FE-437410A38863}"/>
            </c:ext>
          </c:extLst>
        </c:ser>
        <c:ser>
          <c:idx val="4"/>
          <c:order val="5"/>
          <c:tx>
            <c:strRef>
              <c:f>Dunedin!$K$216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Dunedin!$K$224:$K$228</c:f>
              <c:numCache>
                <c:formatCode>0%</c:formatCode>
                <c:ptCount val="5"/>
                <c:pt idx="0">
                  <c:v>0.16640127388535031</c:v>
                </c:pt>
                <c:pt idx="1">
                  <c:v>0.14017341040462428</c:v>
                </c:pt>
                <c:pt idx="2">
                  <c:v>0.13490770901194354</c:v>
                </c:pt>
                <c:pt idx="3">
                  <c:v>0.13068478829064298</c:v>
                </c:pt>
                <c:pt idx="4">
                  <c:v>0.132786387116378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1D-458F-A9FE-437410A38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Dunedin!$D$323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Dunedin!$D$324:$D$328</c:f>
              <c:numCache>
                <c:formatCode>0%</c:formatCode>
                <c:ptCount val="5"/>
                <c:pt idx="0">
                  <c:v>0.85483014861995754</c:v>
                </c:pt>
                <c:pt idx="1">
                  <c:v>0.85867052023121382</c:v>
                </c:pt>
                <c:pt idx="2">
                  <c:v>0.86074918566775249</c:v>
                </c:pt>
                <c:pt idx="3">
                  <c:v>0.87062205959226346</c:v>
                </c:pt>
                <c:pt idx="4">
                  <c:v>0.87784867821330903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6-4A8C-9563-527B15663151}"/>
            </c:ext>
          </c:extLst>
        </c:ser>
        <c:ser>
          <c:idx val="1"/>
          <c:order val="1"/>
          <c:tx>
            <c:strRef>
              <c:f>Dunedin!$E$323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06-4A8C-9563-527B15663151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06-4A8C-9563-527B15663151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06-4A8C-9563-527B15663151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06-4A8C-9563-527B15663151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06-4A8C-9563-527B15663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Dunedin!$E$324:$E$328</c:f>
              <c:numCache>
                <c:formatCode>0%</c:formatCode>
                <c:ptCount val="5"/>
                <c:pt idx="0">
                  <c:v>1.8577494692144373E-2</c:v>
                </c:pt>
                <c:pt idx="1">
                  <c:v>1.069364161849711E-2</c:v>
                </c:pt>
                <c:pt idx="2">
                  <c:v>2.985884907709012E-3</c:v>
                </c:pt>
                <c:pt idx="3">
                  <c:v>8.8865656037637221E-3</c:v>
                </c:pt>
                <c:pt idx="4">
                  <c:v>3.9501671224551806E-3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06-4A8C-9563-527B15663151}"/>
            </c:ext>
          </c:extLst>
        </c:ser>
        <c:ser>
          <c:idx val="2"/>
          <c:order val="2"/>
          <c:tx>
            <c:strRef>
              <c:f>Dunedin!$F$323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Dunedin!$F$324:$F$328</c:f>
              <c:numCache>
                <c:formatCode>0%</c:formatCode>
                <c:ptCount val="5"/>
                <c:pt idx="0">
                  <c:v>4.3259023354564753E-2</c:v>
                </c:pt>
                <c:pt idx="1">
                  <c:v>4.2485549132947976E-2</c:v>
                </c:pt>
                <c:pt idx="2">
                  <c:v>4.7231270358306189E-2</c:v>
                </c:pt>
                <c:pt idx="3">
                  <c:v>3.8421327757449032E-2</c:v>
                </c:pt>
                <c:pt idx="4">
                  <c:v>4.0109389243391066E-2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06-4A8C-9563-527B15663151}"/>
            </c:ext>
          </c:extLst>
        </c:ser>
        <c:ser>
          <c:idx val="3"/>
          <c:order val="3"/>
          <c:tx>
            <c:strRef>
              <c:f>Dunedin!$G$323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Dunedin!$C$324:$C$328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Dunedin!$G$324:$G$328</c:f>
              <c:numCache>
                <c:formatCode>0%</c:formatCode>
                <c:ptCount val="5"/>
                <c:pt idx="0">
                  <c:v>8.3333333333333329E-2</c:v>
                </c:pt>
                <c:pt idx="1">
                  <c:v>8.8150289017341038E-2</c:v>
                </c:pt>
                <c:pt idx="2">
                  <c:v>8.9033659066232354E-2</c:v>
                </c:pt>
                <c:pt idx="3">
                  <c:v>8.2070047046523778E-2</c:v>
                </c:pt>
                <c:pt idx="4">
                  <c:v>7.8091765420844728E-2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06-4A8C-9563-527B15663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Hamilton!$D$31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C7-4991-83E3-387997A45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Hamilton!$D$33:$D$37</c:f>
              <c:numCache>
                <c:formatCode>#.0,\k</c:formatCode>
                <c:ptCount val="5"/>
                <c:pt idx="0">
                  <c:v>5558</c:v>
                </c:pt>
                <c:pt idx="1">
                  <c:v>5402</c:v>
                </c:pt>
                <c:pt idx="2">
                  <c:v>7187</c:v>
                </c:pt>
                <c:pt idx="3">
                  <c:v>6502</c:v>
                </c:pt>
                <c:pt idx="4">
                  <c:v>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7-4991-83E3-387997A45049}"/>
            </c:ext>
          </c:extLst>
        </c:ser>
        <c:ser>
          <c:idx val="2"/>
          <c:order val="2"/>
          <c:tx>
            <c:strRef>
              <c:f>Hamilton!$E$31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Hamilton!$E$33:$E$37</c:f>
              <c:numCache>
                <c:formatCode>[&gt;999999]\ #0.00,,"m";\ #,"k"</c:formatCode>
                <c:ptCount val="5"/>
                <c:pt idx="0">
                  <c:v>35185</c:v>
                </c:pt>
                <c:pt idx="1">
                  <c:v>36351</c:v>
                </c:pt>
                <c:pt idx="2">
                  <c:v>37040</c:v>
                </c:pt>
                <c:pt idx="3">
                  <c:v>37912</c:v>
                </c:pt>
                <c:pt idx="4">
                  <c:v>38236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7-4991-83E3-387997A4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Hamilton!$F$31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C7-4991-83E3-387997A45049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C7-4991-83E3-387997A45049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C7-4991-83E3-387997A45049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C7-4991-83E3-387997A45049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C7-4991-83E3-387997A45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Hamilton!$C$33:$C$37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Hamilton!$F$33:$F$37</c:f>
              <c:numCache>
                <c:formatCode>0.0%</c:formatCode>
                <c:ptCount val="5"/>
                <c:pt idx="0">
                  <c:v>6.8840579710145455E-3</c:v>
                </c:pt>
                <c:pt idx="1">
                  <c:v>-2.8067650233897123E-2</c:v>
                </c:pt>
                <c:pt idx="2" formatCode="0%">
                  <c:v>0.33043317289892626</c:v>
                </c:pt>
                <c:pt idx="3" formatCode="0%">
                  <c:v>-9.5310978155002113E-2</c:v>
                </c:pt>
                <c:pt idx="4" formatCode="0%">
                  <c:v>-0.25115349123346664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5C7-4991-83E3-387997A45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.0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Hamilton!$D$72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Hamilton!$D$74:$D$78</c:f>
              <c:numCache>
                <c:formatCode>[&gt;999999]\ #0.000,,"m";\ #.0,"k"</c:formatCode>
                <c:ptCount val="5"/>
                <c:pt idx="0">
                  <c:v>4824</c:v>
                </c:pt>
                <c:pt idx="1">
                  <c:v>4772</c:v>
                </c:pt>
                <c:pt idx="2">
                  <c:v>6512</c:v>
                </c:pt>
                <c:pt idx="3">
                  <c:v>5645</c:v>
                </c:pt>
                <c:pt idx="4">
                  <c:v>4562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4-4496-8CA7-74F95EE24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Hamilton!$E$72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4-4496-8CA7-74F95EE24079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34-4496-8CA7-74F95EE24079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4-4496-8CA7-74F95EE24079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34-4496-8CA7-74F95EE24079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34-4496-8CA7-74F95EE240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Hamilton!$C$74:$C$78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Hamilton!$E$74:$E$78</c:f>
              <c:numCache>
                <c:formatCode>0.0%</c:formatCode>
                <c:ptCount val="5"/>
                <c:pt idx="0">
                  <c:v>-4.1442188147533532E-4</c:v>
                </c:pt>
                <c:pt idx="1">
                  <c:v>-1.0779436152570487E-2</c:v>
                </c:pt>
                <c:pt idx="2" formatCode="0%">
                  <c:v>0.36462699077954741</c:v>
                </c:pt>
                <c:pt idx="3" formatCode="0%">
                  <c:v>-0.13313882063882065</c:v>
                </c:pt>
                <c:pt idx="4" formatCode="0%">
                  <c:v>-0.19185119574845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4-4496-8CA7-74F95EE24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0,,&quot;m&quot;;\ #.0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Hamilton!$D$104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Hamilton!$D$106:$D$110</c:f>
              <c:numCache>
                <c:formatCode>0.0%</c:formatCode>
                <c:ptCount val="5"/>
                <c:pt idx="0">
                  <c:v>0.31061170108546571</c:v>
                </c:pt>
                <c:pt idx="1">
                  <c:v>0.29924432278212593</c:v>
                </c:pt>
                <c:pt idx="2">
                  <c:v>0.28813038130381302</c:v>
                </c:pt>
                <c:pt idx="3">
                  <c:v>0.2718053127941148</c:v>
                </c:pt>
                <c:pt idx="4">
                  <c:v>0.26576541977110379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C-4817-9FE6-A6FBC9D73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Hamilton!$E$104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5C-4817-9FE6-A6FBC9D738FB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5C-4817-9FE6-A6FBC9D738FB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5C-4817-9FE6-A6FBC9D738FB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5C-4817-9FE6-A6FBC9D738FB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5C-4817-9FE6-A6FBC9D73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Hamilton!$C$91:$C$95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Hamilton!$E$106:$E$110</c:f>
              <c:numCache>
                <c:formatCode>0.0%</c:formatCode>
                <c:ptCount val="5"/>
                <c:pt idx="0">
                  <c:v>-4.0723708096333078E-2</c:v>
                </c:pt>
                <c:pt idx="1">
                  <c:v>-3.6596748492137454E-2</c:v>
                </c:pt>
                <c:pt idx="2">
                  <c:v>-3.7140024495651902E-2</c:v>
                </c:pt>
                <c:pt idx="3">
                  <c:v>-5.6658615574747717E-2</c:v>
                </c:pt>
                <c:pt idx="4">
                  <c:v>-2.2221394280052431E-2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5C-4817-9FE6-A6FBC9D73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Hamilton!$F$216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Hamilton!$F$224:$F$228</c:f>
              <c:numCache>
                <c:formatCode>0%</c:formatCode>
                <c:ptCount val="5"/>
                <c:pt idx="0">
                  <c:v>0.26304426052536883</c:v>
                </c:pt>
                <c:pt idx="1">
                  <c:v>0.24694557571269901</c:v>
                </c:pt>
                <c:pt idx="2">
                  <c:v>0.23403367190761096</c:v>
                </c:pt>
                <c:pt idx="3">
                  <c:v>0.24038757305444478</c:v>
                </c:pt>
                <c:pt idx="4">
                  <c:v>0.27644280139659066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F-40FC-96FE-620A4A777834}"/>
            </c:ext>
          </c:extLst>
        </c:ser>
        <c:ser>
          <c:idx val="1"/>
          <c:order val="1"/>
          <c:tx>
            <c:strRef>
              <c:f>Hamilton!$G$216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Hamilton!$G$224:$G$228</c:f>
              <c:numCache>
                <c:formatCode>0%</c:formatCode>
                <c:ptCount val="5"/>
                <c:pt idx="0">
                  <c:v>0.19359481827995681</c:v>
                </c:pt>
                <c:pt idx="1">
                  <c:v>0.21380970011106998</c:v>
                </c:pt>
                <c:pt idx="2">
                  <c:v>0.17462084318909141</c:v>
                </c:pt>
                <c:pt idx="3">
                  <c:v>0.17486927099354044</c:v>
                </c:pt>
                <c:pt idx="4">
                  <c:v>0.19264736085438489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F-40FC-96FE-620A4A777834}"/>
            </c:ext>
          </c:extLst>
        </c:ser>
        <c:ser>
          <c:idx val="2"/>
          <c:order val="2"/>
          <c:tx>
            <c:strRef>
              <c:f>Hamilton!$H$216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Hamilton!$H$224:$H$228</c:f>
              <c:numCache>
                <c:formatCode>0%</c:formatCode>
                <c:ptCount val="5"/>
                <c:pt idx="0">
                  <c:v>0.10453400503778337</c:v>
                </c:pt>
                <c:pt idx="1">
                  <c:v>0.11106997408367271</c:v>
                </c:pt>
                <c:pt idx="2">
                  <c:v>0.12606094336997356</c:v>
                </c:pt>
                <c:pt idx="3">
                  <c:v>0.12426945555213781</c:v>
                </c:pt>
                <c:pt idx="4">
                  <c:v>0.10761963442185253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F-40FC-96FE-620A4A777834}"/>
            </c:ext>
          </c:extLst>
        </c:ser>
        <c:ser>
          <c:idx val="3"/>
          <c:order val="3"/>
          <c:tx>
            <c:strRef>
              <c:f>Hamilton!$I$216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Hamilton!$I$224:$I$228</c:f>
              <c:numCache>
                <c:formatCode>0%</c:formatCode>
                <c:ptCount val="5"/>
                <c:pt idx="0">
                  <c:v>0.10129543001079525</c:v>
                </c:pt>
                <c:pt idx="1">
                  <c:v>9.8667160310995927E-2</c:v>
                </c:pt>
                <c:pt idx="2">
                  <c:v>0.10254626408793656</c:v>
                </c:pt>
                <c:pt idx="3">
                  <c:v>9.7508458935712083E-2</c:v>
                </c:pt>
                <c:pt idx="4">
                  <c:v>0.119737112343397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F-40FC-96FE-620A4A777834}"/>
            </c:ext>
          </c:extLst>
        </c:ser>
        <c:ser>
          <c:idx val="5"/>
          <c:order val="4"/>
          <c:tx>
            <c:strRef>
              <c:f>Hamilton!$J$223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Hamilton!$J$224:$J$228</c:f>
              <c:numCache>
                <c:formatCode>0%</c:formatCode>
                <c:ptCount val="5"/>
                <c:pt idx="0">
                  <c:v>0.20690896005757467</c:v>
                </c:pt>
                <c:pt idx="1">
                  <c:v>0.19400222139948167</c:v>
                </c:pt>
                <c:pt idx="2">
                  <c:v>0.25393070822318076</c:v>
                </c:pt>
                <c:pt idx="3">
                  <c:v>0.2402337742233159</c:v>
                </c:pt>
                <c:pt idx="4">
                  <c:v>0.18997740809201069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F-40FC-96FE-620A4A777834}"/>
            </c:ext>
          </c:extLst>
        </c:ser>
        <c:ser>
          <c:idx val="4"/>
          <c:order val="5"/>
          <c:tx>
            <c:strRef>
              <c:f>Hamilton!$K$216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Hamilton!$K$224:$K$228</c:f>
              <c:numCache>
                <c:formatCode>0%</c:formatCode>
                <c:ptCount val="5"/>
                <c:pt idx="0">
                  <c:v>0.13062252608852104</c:v>
                </c:pt>
                <c:pt idx="1">
                  <c:v>0.13550536838208072</c:v>
                </c:pt>
                <c:pt idx="2">
                  <c:v>0.10880756922220676</c:v>
                </c:pt>
                <c:pt idx="3">
                  <c:v>0.12273146724084896</c:v>
                </c:pt>
                <c:pt idx="4">
                  <c:v>0.11357568289176423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9F-40FC-96FE-620A4A777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Nationwide!$D$104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Nationwide!$D$106:$D$110</c:f>
              <c:numCache>
                <c:formatCode>0.0%</c:formatCode>
                <c:ptCount val="5"/>
                <c:pt idx="0">
                  <c:v>0.35276343636261481</c:v>
                </c:pt>
                <c:pt idx="1">
                  <c:v>0.34778433643064932</c:v>
                </c:pt>
                <c:pt idx="2">
                  <c:v>0.34097849969092925</c:v>
                </c:pt>
                <c:pt idx="3">
                  <c:v>0.33447695124870441</c:v>
                </c:pt>
                <c:pt idx="4">
                  <c:v>0.33153662197233408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D-4062-907E-E140172E5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Nationwide!$E$104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FD-4062-907E-E140172E5886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FD-4062-907E-E140172E5886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FD-4062-907E-E140172E5886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FD-4062-907E-E140172E5886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FD-4062-907E-E140172E58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Nationwide!$C$91:$C$95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Nationwide!$E$106:$E$110</c:f>
              <c:numCache>
                <c:formatCode>0.0%</c:formatCode>
                <c:ptCount val="5"/>
                <c:pt idx="0">
                  <c:v>-2.4965460161206821E-2</c:v>
                </c:pt>
                <c:pt idx="1">
                  <c:v>-1.4114557855841259E-2</c:v>
                </c:pt>
                <c:pt idx="2">
                  <c:v>-1.9569129563364318E-2</c:v>
                </c:pt>
                <c:pt idx="3">
                  <c:v>-1.9067326673435359E-2</c:v>
                </c:pt>
                <c:pt idx="4">
                  <c:v>-8.7908277846745486E-3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FD-4062-907E-E140172E5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Hamilton!$D$323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Hamilton!$D$324:$D$328</c:f>
              <c:numCache>
                <c:formatCode>0%</c:formatCode>
                <c:ptCount val="5"/>
                <c:pt idx="0">
                  <c:v>0.72454120187117665</c:v>
                </c:pt>
                <c:pt idx="1">
                  <c:v>0.72436134764901883</c:v>
                </c:pt>
                <c:pt idx="2">
                  <c:v>0.6912480868234312</c:v>
                </c:pt>
                <c:pt idx="3">
                  <c:v>0.6920947400799754</c:v>
                </c:pt>
                <c:pt idx="4">
                  <c:v>0.70856438693776957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8-4C6B-968E-72A59C82201B}"/>
            </c:ext>
          </c:extLst>
        </c:ser>
        <c:ser>
          <c:idx val="1"/>
          <c:order val="1"/>
          <c:tx>
            <c:strRef>
              <c:f>Hamilton!$E$323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8-4C6B-968E-72A59C82201B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8-4C6B-968E-72A59C82201B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8-4C6B-968E-72A59C82201B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8-4C6B-968E-72A59C82201B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8-4C6B-968E-72A59C822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Hamilton!$E$324:$E$328</c:f>
              <c:numCache>
                <c:formatCode>0%</c:formatCode>
                <c:ptCount val="5"/>
                <c:pt idx="0">
                  <c:v>6.2972292191435771E-3</c:v>
                </c:pt>
                <c:pt idx="1">
                  <c:v>6.479081821547575E-3</c:v>
                </c:pt>
                <c:pt idx="2">
                  <c:v>1.2940030610825101E-2</c:v>
                </c:pt>
                <c:pt idx="3">
                  <c:v>1.353429713934174E-2</c:v>
                </c:pt>
                <c:pt idx="4">
                  <c:v>9.6529061408913534E-3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E8-4C6B-968E-72A59C82201B}"/>
            </c:ext>
          </c:extLst>
        </c:ser>
        <c:ser>
          <c:idx val="2"/>
          <c:order val="2"/>
          <c:tx>
            <c:strRef>
              <c:f>Hamilton!$F$323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Hamilton!$F$324:$F$328</c:f>
              <c:numCache>
                <c:formatCode>0%</c:formatCode>
                <c:ptCount val="5"/>
                <c:pt idx="0">
                  <c:v>6.1173083843109035E-3</c:v>
                </c:pt>
                <c:pt idx="1">
                  <c:v>4.9981488337652721E-3</c:v>
                </c:pt>
                <c:pt idx="2">
                  <c:v>6.5395853624599974E-3</c:v>
                </c:pt>
                <c:pt idx="3">
                  <c:v>5.38295908951092E-3</c:v>
                </c:pt>
                <c:pt idx="4">
                  <c:v>4.7237625795851302E-3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E8-4C6B-968E-72A59C82201B}"/>
            </c:ext>
          </c:extLst>
        </c:ser>
        <c:ser>
          <c:idx val="3"/>
          <c:order val="3"/>
          <c:tx>
            <c:strRef>
              <c:f>Hamilton!$G$323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Hamilton!$C$324:$C$328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Hamilton!$G$324:$G$328</c:f>
              <c:numCache>
                <c:formatCode>0%</c:formatCode>
                <c:ptCount val="5"/>
                <c:pt idx="0">
                  <c:v>0.26304426052536883</c:v>
                </c:pt>
                <c:pt idx="1">
                  <c:v>0.26416142169566825</c:v>
                </c:pt>
                <c:pt idx="2">
                  <c:v>0.28927229720328368</c:v>
                </c:pt>
                <c:pt idx="3">
                  <c:v>0.28898800369117195</c:v>
                </c:pt>
                <c:pt idx="4">
                  <c:v>0.27705894434175393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E8-4C6B-968E-72A59C82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Tauranga!$D$31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50-451D-B5FC-D22DC28C7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Tauranga!$D$33:$D$37</c:f>
              <c:numCache>
                <c:formatCode>#.0,\k</c:formatCode>
                <c:ptCount val="5"/>
                <c:pt idx="0">
                  <c:v>4368</c:v>
                </c:pt>
                <c:pt idx="1">
                  <c:v>4685</c:v>
                </c:pt>
                <c:pt idx="2">
                  <c:v>6305</c:v>
                </c:pt>
                <c:pt idx="3">
                  <c:v>6916</c:v>
                </c:pt>
                <c:pt idx="4">
                  <c:v>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0-451D-B5FC-D22DC28C7C9C}"/>
            </c:ext>
          </c:extLst>
        </c:ser>
        <c:ser>
          <c:idx val="2"/>
          <c:order val="2"/>
          <c:tx>
            <c:strRef>
              <c:f>Tauranga!$E$31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Tauranga!$E$33:$E$37</c:f>
              <c:numCache>
                <c:formatCode>[&gt;999999]\ #0.00,,"m";\ #,"k"</c:formatCode>
                <c:ptCount val="5"/>
                <c:pt idx="0">
                  <c:v>29087</c:v>
                </c:pt>
                <c:pt idx="1">
                  <c:v>30172</c:v>
                </c:pt>
                <c:pt idx="2">
                  <c:v>30866</c:v>
                </c:pt>
                <c:pt idx="3">
                  <c:v>31989</c:v>
                </c:pt>
                <c:pt idx="4">
                  <c:v>33375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0-451D-B5FC-D22DC28C7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Tauranga!$F$31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0-451D-B5FC-D22DC28C7C9C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0-451D-B5FC-D22DC28C7C9C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50-451D-B5FC-D22DC28C7C9C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0-451D-B5FC-D22DC28C7C9C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0-451D-B5FC-D22DC28C7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Tauranga!$C$33:$C$37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Tauranga!$F$33:$F$37</c:f>
              <c:numCache>
                <c:formatCode>0.0%</c:formatCode>
                <c:ptCount val="5"/>
                <c:pt idx="0">
                  <c:v>6.9801616458486482E-2</c:v>
                </c:pt>
                <c:pt idx="1">
                  <c:v>7.2573260073260037E-2</c:v>
                </c:pt>
                <c:pt idx="2" formatCode="0%">
                  <c:v>0.34578441835645668</c:v>
                </c:pt>
                <c:pt idx="3" formatCode="0%">
                  <c:v>9.6907216494845461E-2</c:v>
                </c:pt>
                <c:pt idx="4" formatCode="0%">
                  <c:v>-0.39488143435511858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50-451D-B5FC-D22DC28C7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.0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Tauranga!$D$72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Tauranga!$D$74:$D$78</c:f>
              <c:numCache>
                <c:formatCode>[&gt;999999]\ #0.000,,"m";\ #.0,"k"</c:formatCode>
                <c:ptCount val="5"/>
                <c:pt idx="0">
                  <c:v>3827</c:v>
                </c:pt>
                <c:pt idx="1">
                  <c:v>4136</c:v>
                </c:pt>
                <c:pt idx="2">
                  <c:v>5573</c:v>
                </c:pt>
                <c:pt idx="3">
                  <c:v>4767</c:v>
                </c:pt>
                <c:pt idx="4">
                  <c:v>3788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1-452C-B596-DEFBAA98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Tauranga!$E$72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71-452C-B596-DEFBAA98FAB4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71-452C-B596-DEFBAA98FAB4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71-452C-B596-DEFBAA98FAB4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71-452C-B596-DEFBAA98FAB4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71-452C-B596-DEFBAA98FA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Tauranga!$C$74:$C$78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Tauranga!$E$74:$E$78</c:f>
              <c:numCache>
                <c:formatCode>0.0%</c:formatCode>
                <c:ptCount val="5"/>
                <c:pt idx="0">
                  <c:v>7.3793490460157152E-2</c:v>
                </c:pt>
                <c:pt idx="1">
                  <c:v>8.0742095636268552E-2</c:v>
                </c:pt>
                <c:pt idx="2" formatCode="0%">
                  <c:v>0.34743713733075432</c:v>
                </c:pt>
                <c:pt idx="3" formatCode="0%">
                  <c:v>-0.14462587475327471</c:v>
                </c:pt>
                <c:pt idx="4" formatCode="0%">
                  <c:v>-0.20537025382840357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71-452C-B596-DEFBAA98F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0,,&quot;m&quot;;\ #.0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Tauranga!$D$104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Tauranga!$D$106:$D$110</c:f>
              <c:numCache>
                <c:formatCode>0.0%</c:formatCode>
                <c:ptCount val="5"/>
                <c:pt idx="0">
                  <c:v>0.40205570973378557</c:v>
                </c:pt>
                <c:pt idx="1">
                  <c:v>0.38856239614153121</c:v>
                </c:pt>
                <c:pt idx="2">
                  <c:v>0.37570032968588823</c:v>
                </c:pt>
                <c:pt idx="3">
                  <c:v>0.35301255991748076</c:v>
                </c:pt>
                <c:pt idx="4">
                  <c:v>0.3253896064520041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0-44A9-A35C-4276DD0A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Tauranga!$E$104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0-44A9-A35C-4276DD0AB542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0-44A9-A35C-4276DD0AB542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0-44A9-A35C-4276DD0AB542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0-44A9-A35C-4276DD0AB542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0-44A9-A35C-4276DD0AB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Tauranga!$C$91:$C$95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Tauranga!$E$106:$E$110</c:f>
              <c:numCache>
                <c:formatCode>0.0%</c:formatCode>
                <c:ptCount val="5"/>
                <c:pt idx="0">
                  <c:v>-2.2539857064321156E-2</c:v>
                </c:pt>
                <c:pt idx="1">
                  <c:v>-3.356080579278109E-2</c:v>
                </c:pt>
                <c:pt idx="2">
                  <c:v>-3.3101675775537576E-2</c:v>
                </c:pt>
                <c:pt idx="3">
                  <c:v>-6.03879421329655E-2</c:v>
                </c:pt>
                <c:pt idx="4">
                  <c:v>-7.8249208673860537E-2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20-44A9-A35C-4276DD0AB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Tauranga!$F$216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Tauranga!$F$224:$F$228</c:f>
              <c:numCache>
                <c:formatCode>0%</c:formatCode>
                <c:ptCount val="5"/>
                <c:pt idx="0">
                  <c:v>0.26762820512820512</c:v>
                </c:pt>
                <c:pt idx="1">
                  <c:v>0.23265741728922093</c:v>
                </c:pt>
                <c:pt idx="2">
                  <c:v>0.23346550356859636</c:v>
                </c:pt>
                <c:pt idx="3">
                  <c:v>0.18435511856564488</c:v>
                </c:pt>
                <c:pt idx="4">
                  <c:v>0.24635603345280765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1-417E-B052-51D05579976E}"/>
            </c:ext>
          </c:extLst>
        </c:ser>
        <c:ser>
          <c:idx val="1"/>
          <c:order val="1"/>
          <c:tx>
            <c:strRef>
              <c:f>Tauranga!$G$216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Tauranga!$G$224:$G$228</c:f>
              <c:numCache>
                <c:formatCode>0%</c:formatCode>
                <c:ptCount val="5"/>
                <c:pt idx="0">
                  <c:v>0.14995421245421245</c:v>
                </c:pt>
                <c:pt idx="1">
                  <c:v>0.14706510138740661</c:v>
                </c:pt>
                <c:pt idx="2">
                  <c:v>0.14004758128469469</c:v>
                </c:pt>
                <c:pt idx="3">
                  <c:v>0.11234817813765183</c:v>
                </c:pt>
                <c:pt idx="4">
                  <c:v>0.13835125448028673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D1-417E-B052-51D05579976E}"/>
            </c:ext>
          </c:extLst>
        </c:ser>
        <c:ser>
          <c:idx val="2"/>
          <c:order val="2"/>
          <c:tx>
            <c:strRef>
              <c:f>Tauranga!$H$216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Tauranga!$H$224:$H$228</c:f>
              <c:numCache>
                <c:formatCode>0%</c:formatCode>
                <c:ptCount val="5"/>
                <c:pt idx="0">
                  <c:v>0.11286630036630037</c:v>
                </c:pt>
                <c:pt idx="1">
                  <c:v>0.11931696905016008</c:v>
                </c:pt>
                <c:pt idx="2">
                  <c:v>0.12942109436954799</c:v>
                </c:pt>
                <c:pt idx="3">
                  <c:v>0.11176980913823019</c:v>
                </c:pt>
                <c:pt idx="4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1-417E-B052-51D05579976E}"/>
            </c:ext>
          </c:extLst>
        </c:ser>
        <c:ser>
          <c:idx val="3"/>
          <c:order val="3"/>
          <c:tx>
            <c:strRef>
              <c:f>Tauranga!$I$216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Tauranga!$I$224:$I$228</c:f>
              <c:numCache>
                <c:formatCode>0%</c:formatCode>
                <c:ptCount val="5"/>
                <c:pt idx="0">
                  <c:v>0.15934065934065933</c:v>
                </c:pt>
                <c:pt idx="1">
                  <c:v>0.1551760939167556</c:v>
                </c:pt>
                <c:pt idx="2">
                  <c:v>0.15622521808088818</c:v>
                </c:pt>
                <c:pt idx="3">
                  <c:v>0.12434933487565067</c:v>
                </c:pt>
                <c:pt idx="4">
                  <c:v>0.15890083632019117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D1-417E-B052-51D05579976E}"/>
            </c:ext>
          </c:extLst>
        </c:ser>
        <c:ser>
          <c:idx val="5"/>
          <c:order val="4"/>
          <c:tx>
            <c:strRef>
              <c:f>Tauranga!$J$223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Tauranga!$J$224:$J$228</c:f>
              <c:numCache>
                <c:formatCode>0%</c:formatCode>
                <c:ptCount val="5"/>
                <c:pt idx="0">
                  <c:v>0.14674908424908426</c:v>
                </c:pt>
                <c:pt idx="1">
                  <c:v>0.15624332977588046</c:v>
                </c:pt>
                <c:pt idx="2">
                  <c:v>0.19746233148295003</c:v>
                </c:pt>
                <c:pt idx="3">
                  <c:v>0.15630422209369577</c:v>
                </c:pt>
                <c:pt idx="4">
                  <c:v>0.16678614097968936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D1-417E-B052-51D05579976E}"/>
            </c:ext>
          </c:extLst>
        </c:ser>
        <c:ser>
          <c:idx val="4"/>
          <c:order val="5"/>
          <c:tx>
            <c:strRef>
              <c:f>Tauranga!$K$216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Tauranga!$K$224:$K$228</c:f>
              <c:numCache>
                <c:formatCode>0%</c:formatCode>
                <c:ptCount val="5"/>
                <c:pt idx="0">
                  <c:v>0.16346153846153846</c:v>
                </c:pt>
                <c:pt idx="1">
                  <c:v>0.18954108858057631</c:v>
                </c:pt>
                <c:pt idx="2">
                  <c:v>0.14337827121332275</c:v>
                </c:pt>
                <c:pt idx="3">
                  <c:v>0.31087333718912669</c:v>
                </c:pt>
                <c:pt idx="4">
                  <c:v>0.15627240143369175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D1-417E-B052-51D055799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Tauranga!$D$323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Tauranga!$D$324:$D$328</c:f>
              <c:numCache>
                <c:formatCode>0%</c:formatCode>
                <c:ptCount val="5"/>
                <c:pt idx="0">
                  <c:v>0.87912087912087911</c:v>
                </c:pt>
                <c:pt idx="1">
                  <c:v>0.8659551760939167</c:v>
                </c:pt>
                <c:pt idx="2">
                  <c:v>0.8724821570182395</c:v>
                </c:pt>
                <c:pt idx="3">
                  <c:v>0.87839791787160204</c:v>
                </c:pt>
                <c:pt idx="4">
                  <c:v>0.86021505376344087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0-41FA-BDC6-930E67BE4F52}"/>
            </c:ext>
          </c:extLst>
        </c:ser>
        <c:ser>
          <c:idx val="1"/>
          <c:order val="1"/>
          <c:tx>
            <c:strRef>
              <c:f>Tauranga!$E$323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0-41FA-BDC6-930E67BE4F52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0-41FA-BDC6-930E67BE4F52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40-41FA-BDC6-930E67BE4F52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40-41FA-BDC6-930E67BE4F52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40-41FA-BDC6-930E67BE4F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Tauranga!$E$324:$E$328</c:f>
              <c:numCache>
                <c:formatCode>0%</c:formatCode>
                <c:ptCount val="5"/>
                <c:pt idx="0">
                  <c:v>2.3351648351648352E-2</c:v>
                </c:pt>
                <c:pt idx="1">
                  <c:v>1.9210245464247599E-2</c:v>
                </c:pt>
                <c:pt idx="2">
                  <c:v>1.7129262490087234E-2</c:v>
                </c:pt>
                <c:pt idx="3">
                  <c:v>1.3880855986119144E-2</c:v>
                </c:pt>
                <c:pt idx="4">
                  <c:v>3.1302270011947429E-2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40-41FA-BDC6-930E67BE4F52}"/>
            </c:ext>
          </c:extLst>
        </c:ser>
        <c:ser>
          <c:idx val="2"/>
          <c:order val="2"/>
          <c:tx>
            <c:strRef>
              <c:f>Tauranga!$F$323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Tauranga!$F$324:$F$328</c:f>
              <c:numCache>
                <c:formatCode>0%</c:formatCode>
                <c:ptCount val="5"/>
                <c:pt idx="0">
                  <c:v>2.4496336996336996E-2</c:v>
                </c:pt>
                <c:pt idx="1">
                  <c:v>2.5613660618996798E-2</c:v>
                </c:pt>
                <c:pt idx="2">
                  <c:v>2.8072957969865187E-2</c:v>
                </c:pt>
                <c:pt idx="3">
                  <c:v>1.9375361480624638E-2</c:v>
                </c:pt>
                <c:pt idx="4">
                  <c:v>2.4372759856630826E-2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40-41FA-BDC6-930E67BE4F52}"/>
            </c:ext>
          </c:extLst>
        </c:ser>
        <c:ser>
          <c:idx val="3"/>
          <c:order val="3"/>
          <c:tx>
            <c:strRef>
              <c:f>Tauranga!$G$323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Tauranga!$C$324:$C$328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Tauranga!$G$324:$G$328</c:f>
              <c:numCache>
                <c:formatCode>0%</c:formatCode>
                <c:ptCount val="5"/>
                <c:pt idx="0">
                  <c:v>7.3031135531135535E-2</c:v>
                </c:pt>
                <c:pt idx="1">
                  <c:v>8.9220917822838849E-2</c:v>
                </c:pt>
                <c:pt idx="2">
                  <c:v>8.2315622521808088E-2</c:v>
                </c:pt>
                <c:pt idx="3">
                  <c:v>8.834586466165413E-2</c:v>
                </c:pt>
                <c:pt idx="4">
                  <c:v>8.4109916367980889E-2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0-41FA-BDC6-930E67BE4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Nationwide!$F$216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Nationwide!$F$224:$F$228</c:f>
              <c:numCache>
                <c:formatCode>0%</c:formatCode>
                <c:ptCount val="5"/>
                <c:pt idx="0">
                  <c:v>0.26237623762376239</c:v>
                </c:pt>
                <c:pt idx="1">
                  <c:v>0.22678722611669883</c:v>
                </c:pt>
                <c:pt idx="2">
                  <c:v>0.24061306874832811</c:v>
                </c:pt>
                <c:pt idx="3">
                  <c:v>0.24551808155937418</c:v>
                </c:pt>
                <c:pt idx="4">
                  <c:v>0.26709853729205596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9-4494-8DD4-FA8AC200C382}"/>
            </c:ext>
          </c:extLst>
        </c:ser>
        <c:ser>
          <c:idx val="1"/>
          <c:order val="1"/>
          <c:tx>
            <c:strRef>
              <c:f>Nationwide!$G$216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Nationwide!$G$224:$G$228</c:f>
              <c:numCache>
                <c:formatCode>0%</c:formatCode>
                <c:ptCount val="5"/>
                <c:pt idx="0">
                  <c:v>0.19737731969918304</c:v>
                </c:pt>
                <c:pt idx="1">
                  <c:v>0.22953706525788209</c:v>
                </c:pt>
                <c:pt idx="2">
                  <c:v>0.21390530385934195</c:v>
                </c:pt>
                <c:pt idx="3">
                  <c:v>0.18577199281867146</c:v>
                </c:pt>
                <c:pt idx="4">
                  <c:v>0.2009680048070987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9-4494-8DD4-FA8AC200C382}"/>
            </c:ext>
          </c:extLst>
        </c:ser>
        <c:ser>
          <c:idx val="2"/>
          <c:order val="2"/>
          <c:tx>
            <c:strRef>
              <c:f>Nationwide!$H$216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Nationwide!$H$224:$H$228</c:f>
              <c:numCache>
                <c:formatCode>0%</c:formatCode>
                <c:ptCount val="5"/>
                <c:pt idx="0">
                  <c:v>0.11031082616458367</c:v>
                </c:pt>
                <c:pt idx="1">
                  <c:v>0.10827999593619832</c:v>
                </c:pt>
                <c:pt idx="2">
                  <c:v>0.11108071301767954</c:v>
                </c:pt>
                <c:pt idx="3">
                  <c:v>0.1101051551679918</c:v>
                </c:pt>
                <c:pt idx="4">
                  <c:v>0.11180620148657881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9-4494-8DD4-FA8AC200C382}"/>
            </c:ext>
          </c:extLst>
        </c:ser>
        <c:ser>
          <c:idx val="3"/>
          <c:order val="3"/>
          <c:tx>
            <c:strRef>
              <c:f>Nationwide!$I$216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Nationwide!$I$224:$I$228</c:f>
              <c:numCache>
                <c:formatCode>0%</c:formatCode>
                <c:ptCount val="5"/>
                <c:pt idx="0">
                  <c:v>0.12075285397392198</c:v>
                </c:pt>
                <c:pt idx="1">
                  <c:v>0.11542551390158827</c:v>
                </c:pt>
                <c:pt idx="2">
                  <c:v>0.11939155176187349</c:v>
                </c:pt>
                <c:pt idx="3">
                  <c:v>0.12512182610925879</c:v>
                </c:pt>
                <c:pt idx="4">
                  <c:v>0.13030200762221472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19-4494-8DD4-FA8AC200C382}"/>
            </c:ext>
          </c:extLst>
        </c:ser>
        <c:ser>
          <c:idx val="5"/>
          <c:order val="4"/>
          <c:tx>
            <c:strRef>
              <c:f>Nationwide!$J$223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Nationwide!$J$224:$J$228</c:f>
              <c:numCache>
                <c:formatCode>0%</c:formatCode>
                <c:ptCount val="5"/>
                <c:pt idx="0">
                  <c:v>0.16055294053995564</c:v>
                </c:pt>
                <c:pt idx="1">
                  <c:v>0.16431304818991499</c:v>
                </c:pt>
                <c:pt idx="2">
                  <c:v>0.17657036550667543</c:v>
                </c:pt>
                <c:pt idx="3">
                  <c:v>0.17546165683508591</c:v>
                </c:pt>
                <c:pt idx="4">
                  <c:v>0.15610723781145308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E-4B6E-B5F1-6C10E6EC1566}"/>
            </c:ext>
          </c:extLst>
        </c:ser>
        <c:ser>
          <c:idx val="4"/>
          <c:order val="5"/>
          <c:tx>
            <c:strRef>
              <c:f>Nationwide!$K$216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Nationwide!$K$224:$K$228</c:f>
              <c:numCache>
                <c:formatCode>0%</c:formatCode>
                <c:ptCount val="5"/>
                <c:pt idx="0">
                  <c:v>0.14862982199859331</c:v>
                </c:pt>
                <c:pt idx="1">
                  <c:v>0.15565715059771751</c:v>
                </c:pt>
                <c:pt idx="2">
                  <c:v>0.1384389971061015</c:v>
                </c:pt>
                <c:pt idx="3">
                  <c:v>0.15802128750961786</c:v>
                </c:pt>
                <c:pt idx="4">
                  <c:v>0.13371801098059874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19-4494-8DD4-FA8AC200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mortgaged property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Nationwide!$D$323</c:f>
              <c:strCache>
                <c:ptCount val="1"/>
                <c:pt idx="0">
                  <c:v>Dwelling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Nationwide!$D$324:$D$328</c:f>
              <c:numCache>
                <c:formatCode>0%</c:formatCode>
                <c:ptCount val="5"/>
                <c:pt idx="0">
                  <c:v>0.75306362603473465</c:v>
                </c:pt>
                <c:pt idx="1">
                  <c:v>0.75338142165329003</c:v>
                </c:pt>
                <c:pt idx="2">
                  <c:v>0.75358089540624007</c:v>
                </c:pt>
                <c:pt idx="3">
                  <c:v>0.75576429853808669</c:v>
                </c:pt>
                <c:pt idx="4">
                  <c:v>0.75887131956505638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6-44CB-86D2-688E43840067}"/>
            </c:ext>
          </c:extLst>
        </c:ser>
        <c:ser>
          <c:idx val="1"/>
          <c:order val="1"/>
          <c:tx>
            <c:strRef>
              <c:f>Nationwide!$E$323</c:f>
              <c:strCache>
                <c:ptCount val="1"/>
                <c:pt idx="0">
                  <c:v>Apartment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302261906748345E-3"/>
                  <c:y val="1.784215063383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6-44CB-86D2-688E43840067}"/>
                </c:ext>
              </c:extLst>
            </c:dLbl>
            <c:dLbl>
              <c:idx val="1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06-44CB-86D2-688E43840067}"/>
                </c:ext>
              </c:extLst>
            </c:dLbl>
            <c:dLbl>
              <c:idx val="2"/>
              <c:layout>
                <c:manualLayout>
                  <c:x val="3.2604523813497587E-3"/>
                  <c:y val="2.8547441014130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06-44CB-86D2-688E43840067}"/>
                </c:ext>
              </c:extLst>
            </c:dLbl>
            <c:dLbl>
              <c:idx val="3"/>
              <c:layout>
                <c:manualLayout>
                  <c:x val="0"/>
                  <c:y val="2.497901088736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06-44CB-86D2-688E43840067}"/>
                </c:ext>
              </c:extLst>
            </c:dLbl>
            <c:dLbl>
              <c:idx val="4"/>
              <c:layout>
                <c:manualLayout>
                  <c:x val="1.6302261906748494E-3"/>
                  <c:y val="2.497901088736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06-44CB-86D2-688E43840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Nationwide!$E$324:$E$328</c:f>
              <c:numCache>
                <c:formatCode>0%</c:formatCode>
                <c:ptCount val="5"/>
                <c:pt idx="0">
                  <c:v>1.2694097278580316E-2</c:v>
                </c:pt>
                <c:pt idx="1">
                  <c:v>2.535134952081005E-2</c:v>
                </c:pt>
                <c:pt idx="2">
                  <c:v>3.0410252668952604E-2</c:v>
                </c:pt>
                <c:pt idx="3">
                  <c:v>2.8866375993844576E-2</c:v>
                </c:pt>
                <c:pt idx="4">
                  <c:v>2.6546050194671034E-2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6-44CB-86D2-688E43840067}"/>
            </c:ext>
          </c:extLst>
        </c:ser>
        <c:ser>
          <c:idx val="2"/>
          <c:order val="2"/>
          <c:tx>
            <c:strRef>
              <c:f>Nationwide!$F$323</c:f>
              <c:strCache>
                <c:ptCount val="1"/>
                <c:pt idx="0">
                  <c:v>Lifestyle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Nationwide!$F$324:$F$328</c:f>
              <c:numCache>
                <c:formatCode>0%</c:formatCode>
                <c:ptCount val="5"/>
                <c:pt idx="0">
                  <c:v>8.1067737921333122E-2</c:v>
                </c:pt>
                <c:pt idx="1">
                  <c:v>7.7577974194859289E-2</c:v>
                </c:pt>
                <c:pt idx="2">
                  <c:v>7.573380997543834E-2</c:v>
                </c:pt>
                <c:pt idx="3">
                  <c:v>7.7212105668120035E-2</c:v>
                </c:pt>
                <c:pt idx="4">
                  <c:v>7.5152073884448542E-2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06-44CB-86D2-688E43840067}"/>
            </c:ext>
          </c:extLst>
        </c:ser>
        <c:ser>
          <c:idx val="3"/>
          <c:order val="3"/>
          <c:tx>
            <c:strRef>
              <c:f>Nationwide!$G$323</c:f>
              <c:strCache>
                <c:ptCount val="1"/>
                <c:pt idx="0">
                  <c:v>Residential Other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Nationwide!$C$324:$C$328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Nationwide!$G$324:$G$328</c:f>
              <c:numCache>
                <c:formatCode>0%</c:formatCode>
                <c:ptCount val="5"/>
                <c:pt idx="0">
                  <c:v>0.15317453876535195</c:v>
                </c:pt>
                <c:pt idx="1">
                  <c:v>0.14368925463104068</c:v>
                </c:pt>
                <c:pt idx="2">
                  <c:v>0.14027504194936893</c:v>
                </c:pt>
                <c:pt idx="3">
                  <c:v>0.13815721979994872</c:v>
                </c:pt>
                <c:pt idx="4">
                  <c:v>0.13943055635582408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06-44CB-86D2-688E43840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baseline="0">
                <a:solidFill>
                  <a:srgbClr val="4D4D4D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600" b="1">
                <a:solidFill>
                  <a:schemeClr val="tx1"/>
                </a:solidFill>
              </a:rPr>
              <a:t>Total residential mortgage registrations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>
                <a:solidFill>
                  <a:srgbClr val="4D4D4D"/>
                </a:solidFill>
              </a:defRPr>
            </a:pPr>
            <a:r>
              <a:rPr lang="en-NZ" sz="1400" b="0">
                <a:effectLst/>
              </a:rPr>
              <a:t>Nationwide by 12 months ending</a:t>
            </a:r>
            <a:endParaRPr lang="en-NZ" sz="1100" b="0">
              <a:effectLst/>
            </a:endParaRPr>
          </a:p>
        </c:rich>
      </c:tx>
      <c:layout>
        <c:manualLayout>
          <c:xMode val="edge"/>
          <c:yMode val="edge"/>
          <c:x val="1.8323989028930438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baseline="0">
              <a:solidFill>
                <a:srgbClr val="4D4D4D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Auckland!$D$31</c:f>
              <c:strCache>
                <c:ptCount val="1"/>
                <c:pt idx="0">
                  <c:v>Residential registrations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8.495140731801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91-4FEE-8FC2-75A94101E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Auckland!$D$33:$D$37</c:f>
              <c:numCache>
                <c:formatCode>#,\k</c:formatCode>
                <c:ptCount val="5"/>
                <c:pt idx="0">
                  <c:v>57331</c:v>
                </c:pt>
                <c:pt idx="1">
                  <c:v>58485</c:v>
                </c:pt>
                <c:pt idx="2">
                  <c:v>61702</c:v>
                </c:pt>
                <c:pt idx="3">
                  <c:v>52310</c:v>
                </c:pt>
                <c:pt idx="4">
                  <c:v>39992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1-4FEE-8FC2-75A94101E4EB}"/>
            </c:ext>
          </c:extLst>
        </c:ser>
        <c:ser>
          <c:idx val="2"/>
          <c:order val="2"/>
          <c:tx>
            <c:strRef>
              <c:f>Auckland!$E$31</c:f>
              <c:strCache>
                <c:ptCount val="1"/>
                <c:pt idx="0">
                  <c:v>Total active mortgages</c:v>
                </c:pt>
              </c:strCache>
            </c:strRef>
          </c:tx>
          <c:spPr>
            <a:noFill/>
            <a:ln w="15875">
              <a:solidFill>
                <a:schemeClr val="accent4">
                  <a:lumMod val="40000"/>
                  <a:lumOff val="60000"/>
                </a:schemeClr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Auckland!$E$33:$E$37</c:f>
              <c:numCache>
                <c:formatCode>[&gt;999999]\ #0.00,,"m";\ #,"k"</c:formatCode>
                <c:ptCount val="5"/>
                <c:pt idx="0">
                  <c:v>333912</c:v>
                </c:pt>
                <c:pt idx="1">
                  <c:v>339830</c:v>
                </c:pt>
                <c:pt idx="2">
                  <c:v>343984</c:v>
                </c:pt>
                <c:pt idx="3">
                  <c:v>349876</c:v>
                </c:pt>
                <c:pt idx="4">
                  <c:v>352421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1-4FEE-8FC2-75A94101E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28552"/>
        <c:axId val="817685984"/>
      </c:barChart>
      <c:lineChart>
        <c:grouping val="standard"/>
        <c:varyColors val="0"/>
        <c:ser>
          <c:idx val="1"/>
          <c:order val="1"/>
          <c:tx>
            <c:strRef>
              <c:f>Auckland!$F$31</c:f>
              <c:strCache>
                <c:ptCount val="1"/>
                <c:pt idx="0">
                  <c:v>YoY Change in registrations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2.43719535058117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91-4FEE-8FC2-75A94101E4EB}"/>
                </c:ext>
              </c:extLst>
            </c:dLbl>
            <c:dLbl>
              <c:idx val="1"/>
              <c:layout>
                <c:manualLayout>
                  <c:x val="2.81214848143981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91-4FEE-8FC2-75A94101E4EB}"/>
                </c:ext>
              </c:extLst>
            </c:dLbl>
            <c:dLbl>
              <c:idx val="2"/>
              <c:layout>
                <c:manualLayout>
                  <c:x val="2.812148481439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91-4FEE-8FC2-75A94101E4EB}"/>
                </c:ext>
              </c:extLst>
            </c:dLbl>
            <c:dLbl>
              <c:idx val="3"/>
              <c:layout>
                <c:manualLayout>
                  <c:x val="3.8780684664447236E-2"/>
                  <c:y val="6.69981961002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91-4FEE-8FC2-75A94101E4EB}"/>
                </c:ext>
              </c:extLst>
            </c:dLbl>
            <c:dLbl>
              <c:idx val="4"/>
              <c:layout>
                <c:manualLayout>
                  <c:x val="3.2567046124040697E-2"/>
                  <c:y val="-1.236758354211700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91-4FEE-8FC2-75A94101E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Auckland!$C$33:$C$37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Auckland!$F$33:$F$37</c:f>
              <c:numCache>
                <c:formatCode>0.0%</c:formatCode>
                <c:ptCount val="5"/>
                <c:pt idx="0">
                  <c:v>9.0998697504136583E-3</c:v>
                </c:pt>
                <c:pt idx="1">
                  <c:v>2.012872616908834E-2</c:v>
                </c:pt>
                <c:pt idx="2" formatCode="0%">
                  <c:v>5.5005556980422421E-2</c:v>
                </c:pt>
                <c:pt idx="3" formatCode="0%">
                  <c:v>-0.15221548734238766</c:v>
                </c:pt>
                <c:pt idx="4" formatCode="0%">
                  <c:v>-0.23548078761231117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91-4FEE-8FC2-75A94101E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405624"/>
        <c:axId val="679406936"/>
      </c:lineChart>
      <c:catAx>
        <c:axId val="845028552"/>
        <c:scaling>
          <c:orientation val="minMax"/>
          <c:max val="5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17685984"/>
        <c:crosses val="autoZero"/>
        <c:auto val="0"/>
        <c:lblAlgn val="ctr"/>
        <c:lblOffset val="100"/>
        <c:noMultiLvlLbl val="1"/>
      </c:catAx>
      <c:valAx>
        <c:axId val="817685984"/>
        <c:scaling>
          <c:orientation val="minMax"/>
        </c:scaling>
        <c:delete val="0"/>
        <c:axPos val="l"/>
        <c:numFmt formatCode="#,\k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45028552"/>
        <c:crosses val="autoZero"/>
        <c:crossBetween val="between"/>
      </c:valAx>
      <c:valAx>
        <c:axId val="6794069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405624"/>
        <c:crosses val="max"/>
        <c:crossBetween val="between"/>
      </c:valAx>
      <c:catAx>
        <c:axId val="67940562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679406936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/>
              <a:t>Total residential mortgage discharges</a:t>
            </a:r>
          </a:p>
          <a:p>
            <a:pPr algn="l">
              <a:defRPr/>
            </a:pPr>
            <a:r>
              <a:rPr lang="en-NZ"/>
              <a:t>Nationwide</a:t>
            </a:r>
            <a:r>
              <a:rPr lang="en-NZ" baseline="0"/>
              <a:t> by 12 months ending</a:t>
            </a:r>
            <a:endParaRPr lang="en-NZ"/>
          </a:p>
        </c:rich>
      </c:tx>
      <c:layout>
        <c:manualLayout>
          <c:xMode val="edge"/>
          <c:yMode val="edge"/>
          <c:x val="1.0178084416972483E-3"/>
          <c:y val="1.755926251097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Auckland!$D$72</c:f>
              <c:strCache>
                <c:ptCount val="1"/>
                <c:pt idx="0">
                  <c:v>Residential discharges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Auckland!$D$74:$D$78</c:f>
              <c:numCache>
                <c:formatCode>[&gt;999999]\ #0.00,,"m";\ #,"k"</c:formatCode>
                <c:ptCount val="5"/>
                <c:pt idx="0">
                  <c:v>52308</c:v>
                </c:pt>
                <c:pt idx="1">
                  <c:v>54286</c:v>
                </c:pt>
                <c:pt idx="2">
                  <c:v>57339</c:v>
                </c:pt>
                <c:pt idx="3">
                  <c:v>47609</c:v>
                </c:pt>
                <c:pt idx="4">
                  <c:v>38431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6-480E-828B-ACEA49BB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480509232"/>
        <c:axId val="480512184"/>
      </c:barChart>
      <c:lineChart>
        <c:grouping val="standard"/>
        <c:varyColors val="0"/>
        <c:ser>
          <c:idx val="1"/>
          <c:order val="1"/>
          <c:tx>
            <c:strRef>
              <c:f>Auckland!$E$72</c:f>
              <c:strCache>
                <c:ptCount val="1"/>
                <c:pt idx="0">
                  <c:v>YoY Change in discharges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3.4382917119073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D6-480E-828B-ACEA49BB633C}"/>
                </c:ext>
              </c:extLst>
            </c:dLbl>
            <c:dLbl>
              <c:idx val="1"/>
              <c:layout>
                <c:manualLayout>
                  <c:x val="2.5334781035106835E-2"/>
                  <c:y val="-1.201777879223126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D6-480E-828B-ACEA49BB633C}"/>
                </c:ext>
              </c:extLst>
            </c:dLbl>
            <c:dLbl>
              <c:idx val="2"/>
              <c:layout>
                <c:manualLayout>
                  <c:x val="2.5334781035106703E-2"/>
                  <c:y val="-3.2776138970829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D6-480E-828B-ACEA49BB633C}"/>
                </c:ext>
              </c:extLst>
            </c:dLbl>
            <c:dLbl>
              <c:idx val="3"/>
              <c:layout>
                <c:manualLayout>
                  <c:x val="2.5334781035106769E-2"/>
                  <c:y val="6.555227794165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D6-480E-828B-ACEA49BB633C}"/>
                </c:ext>
              </c:extLst>
            </c:dLbl>
            <c:dLbl>
              <c:idx val="4"/>
              <c:layout>
                <c:manualLayout>
                  <c:x val="3.09743015988155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D6-480E-828B-ACEA49BB63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Auckland!$C$74:$C$78</c:f>
              <c:numCache>
                <c:formatCode>mmmm\ 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Auckland!$E$74:$E$78</c:f>
              <c:numCache>
                <c:formatCode>0.0%</c:formatCode>
                <c:ptCount val="5"/>
                <c:pt idx="0">
                  <c:v>-1.9842784095245314E-3</c:v>
                </c:pt>
                <c:pt idx="1">
                  <c:v>3.7814483444215119E-2</c:v>
                </c:pt>
                <c:pt idx="2" formatCode="0%">
                  <c:v>5.6239177688538478E-2</c:v>
                </c:pt>
                <c:pt idx="3" formatCode="0%">
                  <c:v>-0.16969253038943821</c:v>
                </c:pt>
                <c:pt idx="4" formatCode="0%">
                  <c:v>-0.19277867630069945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D6-480E-828B-ACEA49BB6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2584"/>
        <c:axId val="889369632"/>
      </c:lineChart>
      <c:catAx>
        <c:axId val="48050923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12184"/>
        <c:crosses val="autoZero"/>
        <c:auto val="0"/>
        <c:lblAlgn val="ctr"/>
        <c:lblOffset val="100"/>
        <c:noMultiLvlLbl val="1"/>
      </c:catAx>
      <c:valAx>
        <c:axId val="480512184"/>
        <c:scaling>
          <c:orientation val="minMax"/>
        </c:scaling>
        <c:delete val="0"/>
        <c:axPos val="l"/>
        <c:numFmt formatCode="[&gt;999999]\ #0.00,,&quot;m&quot;;\ #,&quot;k&quot;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480509232"/>
        <c:crosses val="autoZero"/>
        <c:crossBetween val="between"/>
      </c:valAx>
      <c:valAx>
        <c:axId val="8893696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89372584"/>
        <c:crosses val="max"/>
        <c:crossBetween val="between"/>
      </c:valAx>
      <c:dateAx>
        <c:axId val="8893725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extTo"/>
        <c:crossAx val="889369632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free properties</a:t>
            </a:r>
          </a:p>
          <a:p>
            <a:pPr algn="l">
              <a:defRPr>
                <a:solidFill>
                  <a:schemeClr val="tx1"/>
                </a:solidFill>
              </a:defRPr>
            </a:pPr>
            <a:r>
              <a:rPr lang="en-NZ">
                <a:solidFill>
                  <a:schemeClr val="tx1"/>
                </a:solidFill>
              </a:rPr>
              <a:t>Nationwide by year</a:t>
            </a:r>
          </a:p>
        </c:rich>
      </c:tx>
      <c:layout>
        <c:manualLayout>
          <c:xMode val="edge"/>
          <c:yMode val="edge"/>
          <c:x val="1.2578406512744999E-3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Auckland!$D$104</c:f>
              <c:strCache>
                <c:ptCount val="1"/>
                <c:pt idx="0">
                  <c:v>Percentage mortgage free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Auckland!$D$106:$D$110</c:f>
              <c:numCache>
                <c:formatCode>0.0%</c:formatCode>
                <c:ptCount val="5"/>
                <c:pt idx="0">
                  <c:v>0.32352112932863047</c:v>
                </c:pt>
                <c:pt idx="1">
                  <c:v>0.31631033310331091</c:v>
                </c:pt>
                <c:pt idx="2">
                  <c:v>0.30876800250784203</c:v>
                </c:pt>
                <c:pt idx="3">
                  <c:v>0.30234654160285862</c:v>
                </c:pt>
                <c:pt idx="4">
                  <c:v>0.30081995996420985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8-4956-A137-EAF60F8F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overlap val="-27"/>
        <c:axId val="679366592"/>
        <c:axId val="679363312"/>
      </c:barChart>
      <c:lineChart>
        <c:grouping val="standard"/>
        <c:varyColors val="0"/>
        <c:ser>
          <c:idx val="1"/>
          <c:order val="1"/>
          <c:tx>
            <c:strRef>
              <c:f>Auckland!$E$104</c:f>
              <c:strCache>
                <c:ptCount val="1"/>
                <c:pt idx="0">
                  <c:v>Change in Mortgage free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1.7655367231638418E-2"/>
                  <c:y val="-1.1808773943670719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D8-4956-A137-EAF60F8FC58B}"/>
                </c:ext>
              </c:extLst>
            </c:dLbl>
            <c:dLbl>
              <c:idx val="1"/>
              <c:layout>
                <c:manualLayout>
                  <c:x val="1.5889830508474576E-2"/>
                  <c:y val="5.904386971835359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D8-4956-A137-EAF60F8FC58B}"/>
                </c:ext>
              </c:extLst>
            </c:dLbl>
            <c:dLbl>
              <c:idx val="2"/>
              <c:layout>
                <c:manualLayout>
                  <c:x val="1.9420903954802261E-2"/>
                  <c:y val="3.220611916264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D8-4956-A137-EAF60F8FC58B}"/>
                </c:ext>
              </c:extLst>
            </c:dLbl>
            <c:dLbl>
              <c:idx val="3"/>
              <c:layout>
                <c:manualLayout>
                  <c:x val="1.76553672316383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D8-4956-A137-EAF60F8FC58B}"/>
                </c:ext>
              </c:extLst>
            </c:dLbl>
            <c:dLbl>
              <c:idx val="4"/>
              <c:layout>
                <c:manualLayout>
                  <c:x val="3.1009987452071265E-2"/>
                  <c:y val="7.3402406731983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D8-4956-A137-EAF60F8FC5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Auckland!$C$91:$C$95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Auckland!$E$106:$E$110</c:f>
              <c:numCache>
                <c:formatCode>0.0%</c:formatCode>
                <c:ptCount val="5"/>
                <c:pt idx="0">
                  <c:v>-2.8868023206314986E-2</c:v>
                </c:pt>
                <c:pt idx="1">
                  <c:v>-2.2288486196507029E-2</c:v>
                </c:pt>
                <c:pt idx="2">
                  <c:v>-2.3844717690602479E-2</c:v>
                </c:pt>
                <c:pt idx="3">
                  <c:v>-2.0797041315251952E-2</c:v>
                </c:pt>
                <c:pt idx="4">
                  <c:v>-5.0491122886862083E-3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D8-4956-A137-EAF60F8FC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471744"/>
        <c:axId val="851480272"/>
      </c:lineChart>
      <c:catAx>
        <c:axId val="679366592"/>
        <c:scaling>
          <c:orientation val="minMax"/>
        </c:scaling>
        <c:delete val="0"/>
        <c:axPos val="b"/>
        <c:numFmt formatCode="m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3312"/>
        <c:crosses val="autoZero"/>
        <c:auto val="0"/>
        <c:lblAlgn val="ctr"/>
        <c:lblOffset val="100"/>
        <c:noMultiLvlLbl val="1"/>
      </c:catAx>
      <c:valAx>
        <c:axId val="679363312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679366592"/>
        <c:crosses val="autoZero"/>
        <c:crossBetween val="between"/>
      </c:valAx>
      <c:valAx>
        <c:axId val="8514802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851471744"/>
        <c:crosses val="max"/>
        <c:crossBetween val="between"/>
      </c:valAx>
      <c:catAx>
        <c:axId val="85147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51480272"/>
        <c:crosses val="autoZero"/>
        <c:auto val="0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NZ" sz="1600" b="1">
                <a:solidFill>
                  <a:schemeClr val="tx1"/>
                </a:solidFill>
              </a:rPr>
              <a:t>Proportion of mortgage registration types</a:t>
            </a:r>
            <a:br>
              <a:rPr lang="en-NZ" sz="1600" b="1">
                <a:solidFill>
                  <a:schemeClr val="tx1"/>
                </a:solidFill>
              </a:rPr>
            </a:br>
            <a:r>
              <a:rPr lang="en-NZ">
                <a:solidFill>
                  <a:schemeClr val="tx1"/>
                </a:solidFill>
              </a:rPr>
              <a:t>Nationwide by 12 months ending</a:t>
            </a:r>
          </a:p>
        </c:rich>
      </c:tx>
      <c:layout>
        <c:manualLayout>
          <c:xMode val="edge"/>
          <c:yMode val="edge"/>
          <c:x val="7.7184411370553798E-4"/>
          <c:y val="7.35930472534002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Auckland!$F$216</c:f>
              <c:strCache>
                <c:ptCount val="1"/>
                <c:pt idx="0">
                  <c:v>First Home Buyer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Auckland!$F$224:$F$228</c:f>
              <c:numCache>
                <c:formatCode>0%</c:formatCode>
                <c:ptCount val="5"/>
                <c:pt idx="0">
                  <c:v>0.25345798956934296</c:v>
                </c:pt>
                <c:pt idx="1">
                  <c:v>0.21077199281867146</c:v>
                </c:pt>
                <c:pt idx="2">
                  <c:v>0.21576286019902111</c:v>
                </c:pt>
                <c:pt idx="3">
                  <c:v>0.21674632001529345</c:v>
                </c:pt>
                <c:pt idx="4">
                  <c:v>0.24249849969994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4-4C34-A16C-DD6C4181FE27}"/>
            </c:ext>
          </c:extLst>
        </c:ser>
        <c:ser>
          <c:idx val="1"/>
          <c:order val="1"/>
          <c:tx>
            <c:strRef>
              <c:f>Auckland!$G$216</c:f>
              <c:strCache>
                <c:ptCount val="1"/>
                <c:pt idx="0">
                  <c:v>Refinance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Auckland!$G$224:$G$228</c:f>
              <c:numCache>
                <c:formatCode>0%</c:formatCode>
                <c:ptCount val="5"/>
                <c:pt idx="0">
                  <c:v>0.23420139191711289</c:v>
                </c:pt>
                <c:pt idx="1">
                  <c:v>0.28369667436094725</c:v>
                </c:pt>
                <c:pt idx="2">
                  <c:v>0.28815921688113838</c:v>
                </c:pt>
                <c:pt idx="3">
                  <c:v>0.2653221181418467</c:v>
                </c:pt>
                <c:pt idx="4">
                  <c:v>0.29193338667733548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4-4C34-A16C-DD6C4181FE27}"/>
            </c:ext>
          </c:extLst>
        </c:ser>
        <c:ser>
          <c:idx val="2"/>
          <c:order val="2"/>
          <c:tx>
            <c:strRef>
              <c:f>Auckland!$H$216</c:f>
              <c:strCache>
                <c:ptCount val="1"/>
                <c:pt idx="0">
                  <c:v>Multi Home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Auckland!$H$224:$H$228</c:f>
              <c:numCache>
                <c:formatCode>0%</c:formatCode>
                <c:ptCount val="5"/>
                <c:pt idx="0">
                  <c:v>0.10106225253353335</c:v>
                </c:pt>
                <c:pt idx="1">
                  <c:v>9.770026502522014E-2</c:v>
                </c:pt>
                <c:pt idx="2">
                  <c:v>9.873261806748565E-2</c:v>
                </c:pt>
                <c:pt idx="3">
                  <c:v>9.6883961001720517E-2</c:v>
                </c:pt>
                <c:pt idx="4">
                  <c:v>9.3368673734746943E-2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4-4C34-A16C-DD6C4181FE27}"/>
            </c:ext>
          </c:extLst>
        </c:ser>
        <c:ser>
          <c:idx val="3"/>
          <c:order val="3"/>
          <c:tx>
            <c:strRef>
              <c:f>Auckland!$I$216</c:f>
              <c:strCache>
                <c:ptCount val="1"/>
                <c:pt idx="0">
                  <c:v>Mover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Auckland!$I$224:$I$228</c:f>
              <c:numCache>
                <c:formatCode>0%</c:formatCode>
                <c:ptCount val="5"/>
                <c:pt idx="0">
                  <c:v>0.11131848389178629</c:v>
                </c:pt>
                <c:pt idx="1">
                  <c:v>0.10753184577242028</c:v>
                </c:pt>
                <c:pt idx="2">
                  <c:v>9.7176752779488507E-2</c:v>
                </c:pt>
                <c:pt idx="3">
                  <c:v>0.10001911680367043</c:v>
                </c:pt>
                <c:pt idx="4">
                  <c:v>9.7444488897779555E-2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04-4C34-A16C-DD6C4181FE27}"/>
            </c:ext>
          </c:extLst>
        </c:ser>
        <c:ser>
          <c:idx val="5"/>
          <c:order val="4"/>
          <c:tx>
            <c:strRef>
              <c:f>Auckland!$J$223</c:f>
              <c:strCache>
                <c:ptCount val="1"/>
                <c:pt idx="0">
                  <c:v>Investor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Auckland!$J$224:$J$228</c:f>
              <c:numCache>
                <c:formatCode>0%</c:formatCode>
                <c:ptCount val="5"/>
                <c:pt idx="0">
                  <c:v>0.17168721982871396</c:v>
                </c:pt>
                <c:pt idx="1">
                  <c:v>0.1686586304180559</c:v>
                </c:pt>
                <c:pt idx="2">
                  <c:v>0.1812420991215844</c:v>
                </c:pt>
                <c:pt idx="3">
                  <c:v>0.18325367998470657</c:v>
                </c:pt>
                <c:pt idx="4">
                  <c:v>0.15793158631726345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04-4C34-A16C-DD6C4181FE27}"/>
            </c:ext>
          </c:extLst>
        </c:ser>
        <c:ser>
          <c:idx val="4"/>
          <c:order val="5"/>
          <c:tx>
            <c:strRef>
              <c:f>Auckland!$K$216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7EFF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Auckland!$E$224:$E$228</c:f>
              <c:numCache>
                <c:formatCode>m/d/yyyy</c:formatCode>
                <c:ptCount val="5"/>
                <c:pt idx="0">
                  <c:v>41699</c:v>
                </c:pt>
                <c:pt idx="1">
                  <c:v>42064</c:v>
                </c:pt>
                <c:pt idx="2">
                  <c:v>42430</c:v>
                </c:pt>
                <c:pt idx="3">
                  <c:v>42795</c:v>
                </c:pt>
                <c:pt idx="4">
                  <c:v>43160</c:v>
                </c:pt>
              </c:numCache>
            </c:numRef>
          </c:cat>
          <c:val>
            <c:numRef>
              <c:f>Auckland!$K$224:$K$228</c:f>
              <c:numCache>
                <c:formatCode>0%</c:formatCode>
                <c:ptCount val="5"/>
                <c:pt idx="0">
                  <c:v>0.12827266225951056</c:v>
                </c:pt>
                <c:pt idx="1">
                  <c:v>0.13164059160468497</c:v>
                </c:pt>
                <c:pt idx="2">
                  <c:v>0.11892645295128197</c:v>
                </c:pt>
                <c:pt idx="3">
                  <c:v>0.13777480405276238</c:v>
                </c:pt>
                <c:pt idx="4">
                  <c:v>0.11682336467293458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04-4C34-A16C-DD6C4181F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1990528"/>
        <c:axId val="941995448"/>
      </c:barChart>
      <c:catAx>
        <c:axId val="941990528"/>
        <c:scaling>
          <c:orientation val="minMax"/>
        </c:scaling>
        <c:delete val="0"/>
        <c:axPos val="b"/>
        <c:numFmt formatCode="m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1995448"/>
        <c:crosses val="autoZero"/>
        <c:auto val="0"/>
        <c:lblAlgn val="ctr"/>
        <c:lblOffset val="100"/>
        <c:noMultiLvlLbl val="0"/>
      </c:catAx>
      <c:valAx>
        <c:axId val="941995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19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411480</xdr:colOff>
      <xdr:row>0</xdr:row>
      <xdr:rowOff>0</xdr:rowOff>
    </xdr:from>
    <xdr:to>
      <xdr:col>22</xdr:col>
      <xdr:colOff>525281</xdr:colOff>
      <xdr:row>3</xdr:row>
      <xdr:rowOff>13222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83C39C-FA17-451C-9A93-DA5141968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2540" y="0"/>
          <a:ext cx="1942601" cy="897142"/>
        </a:xfrm>
        <a:prstGeom prst="rect">
          <a:avLst/>
        </a:prstGeom>
      </xdr:spPr>
    </xdr:pic>
    <xdr:clientData/>
  </xdr:twoCellAnchor>
  <xdr:twoCellAnchor editAs="oneCell">
    <xdr:from>
      <xdr:col>16</xdr:col>
      <xdr:colOff>190500</xdr:colOff>
      <xdr:row>0</xdr:row>
      <xdr:rowOff>121920</xdr:rowOff>
    </xdr:from>
    <xdr:to>
      <xdr:col>19</xdr:col>
      <xdr:colOff>137672</xdr:colOff>
      <xdr:row>1</xdr:row>
      <xdr:rowOff>515620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EC78E3-21D7-4C2F-A915-E2898A131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2760" y="121920"/>
          <a:ext cx="1775972" cy="57658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5B7489-B8CF-42B2-8E8A-866B54441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1D8574-5DEB-4606-9D15-9041FA96F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177458-AB23-4603-B140-A7612396B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413F7A8-5E6F-468A-866B-4D419D1D8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566187-7260-4198-8AD6-D797B93A2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6DCDEE-0E4B-426B-8E7D-7213E169B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0E275E1-614B-4BC8-817E-97B96EC2E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E11FCA4-E7E5-46C8-AF86-AA68A46A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0095" y="14343"/>
          <a:ext cx="1684917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1C654DC8-FC80-45BE-A880-E9C2B5875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3798" y="132677"/>
          <a:ext cx="1773730" cy="576580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0ABF66-3791-4CD3-AF66-587417687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66FFFD-4383-4780-9071-E5C68DEF3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1106BBC-0B45-41E6-92DB-1B7BC911C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C9B2FD5-8AB0-4CBF-8474-2BE93FCB1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DEFE086-4415-4E3B-B03E-F3C814B8FA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54F7D3-F4BC-425C-B683-DAC42F9C3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7DE56C-22DD-40D0-B2A2-9359F5F7A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39C8FA-FD63-442C-B6A2-F392A074F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44924B-2935-4149-9322-A21C822F6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A1323EA-A029-44DD-BF90-D8A2925E7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29AC74-E11D-45C7-91AA-289DB96ED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3F553C3-7D62-4FB7-AE62-BB9408FD5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B06A6-3BD3-4514-A1FC-475945D60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38D78F-6456-468B-95FA-52F755229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8FB6E49-CA8F-451A-A599-B982AFAAA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E7DEE2-1A15-44B2-AE32-03E7CF2E1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9D23B6-229E-4ED4-BB31-02C46B864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29E32E-7A76-4225-8417-D3B3DCC0B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945D1F7-94A5-4F48-9334-5775EE02E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03264F-31B2-4875-AE4B-5FBC5E22E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BDB21-2060-4FE5-9B7A-1C3C5094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2D370F-3652-46D1-9A74-36E529FF3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553F68-D31C-4185-9DAE-F87522DA2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A7F3FC5-06F3-44C6-B339-2FC96C9D1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5FB681-0979-463A-B5BB-7B761ABDB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ACCC94B-D359-4EE5-B97B-1632E5F02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D1D5C2-81FD-49CA-8DE3-24A597A13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5FC57C-2724-46B4-8D0C-620405010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F54F44-3E8B-468D-A7A3-88FCEDF73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AC44CE-124A-4E0A-A31C-82826CE47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25BDE3-0217-4D2E-80EE-725A3CF16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EF6C3E8-DB08-480E-A9E9-F67072AE2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C9F2F6-F1EF-4105-BB03-10238017D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0.0135</cdr:y>
    </cdr:from>
    <cdr:to>
      <cdr:x>0.89295</cdr:x>
      <cdr:y>0.0994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69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0.10882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5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0.78453</cdr:x>
      <cdr:y>0.01339</cdr:y>
    </cdr:from>
    <cdr:to>
      <cdr:x>0.89283</cdr:x>
      <cdr:y>0.09863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04704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0.90498</cdr:x>
      <cdr:y>0</cdr:y>
    </cdr:from>
    <cdr:to>
      <cdr:x>1</cdr:x>
      <cdr:y>0.10798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41940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0.78478</cdr:x>
      <cdr:y>0.01319</cdr:y>
    </cdr:from>
    <cdr:to>
      <cdr:x>0.89295</cdr:x>
      <cdr:y>0.09712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13670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0.90508</cdr:x>
      <cdr:y>0</cdr:y>
    </cdr:from>
    <cdr:to>
      <cdr:x>1</cdr:x>
      <cdr:y>0.10632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0906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403860</xdr:colOff>
      <xdr:row>0</xdr:row>
      <xdr:rowOff>14343</xdr:rowOff>
    </xdr:from>
    <xdr:to>
      <xdr:col>17</xdr:col>
      <xdr:colOff>71720</xdr:colOff>
      <xdr:row>2</xdr:row>
      <xdr:rowOff>28654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3E017-9EB6-49D2-A419-F0062352D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14343"/>
          <a:ext cx="1687160" cy="776311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132677</xdr:rowOff>
    </xdr:from>
    <xdr:to>
      <xdr:col>13</xdr:col>
      <xdr:colOff>549151</xdr:colOff>
      <xdr:row>1</xdr:row>
      <xdr:rowOff>529963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4E98E7-6FDA-4507-B743-D03F9DBC9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6320" y="132677"/>
          <a:ext cx="1775971" cy="580166"/>
        </a:xfrm>
        <a:prstGeom prst="rect">
          <a:avLst/>
        </a:prstGeom>
      </xdr:spPr>
    </xdr:pic>
    <xdr:clientData/>
  </xdr:twoCellAnchor>
  <xdr:twoCellAnchor>
    <xdr:from>
      <xdr:col>6</xdr:col>
      <xdr:colOff>564775</xdr:colOff>
      <xdr:row>23</xdr:row>
      <xdr:rowOff>143434</xdr:rowOff>
    </xdr:from>
    <xdr:to>
      <xdr:col>11</xdr:col>
      <xdr:colOff>555535</xdr:colOff>
      <xdr:row>44</xdr:row>
      <xdr:rowOff>89647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080D62-A6D2-4438-90C2-5E3EDCC83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690283</xdr:colOff>
      <xdr:row>66</xdr:row>
      <xdr:rowOff>26893</xdr:rowOff>
    </xdr:from>
    <xdr:to>
      <xdr:col>12</xdr:col>
      <xdr:colOff>64857</xdr:colOff>
      <xdr:row>86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9CF719-53C8-4977-9B1C-F90CA68D0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708211</xdr:colOff>
      <xdr:row>98</xdr:row>
      <xdr:rowOff>107575</xdr:rowOff>
    </xdr:from>
    <xdr:to>
      <xdr:col>12</xdr:col>
      <xdr:colOff>76200</xdr:colOff>
      <xdr:row>118</xdr:row>
      <xdr:rowOff>107576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64B8A0-DE0D-49AA-9F4C-690A9FD6F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1165413</xdr:colOff>
      <xdr:row>193</xdr:row>
      <xdr:rowOff>26894</xdr:rowOff>
    </xdr:from>
    <xdr:to>
      <xdr:col>8</xdr:col>
      <xdr:colOff>1851802</xdr:colOff>
      <xdr:row>212</xdr:row>
      <xdr:rowOff>179293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3607CA5-C095-48F3-AAE0-F3FFCAB2A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977156</xdr:colOff>
      <xdr:row>294</xdr:row>
      <xdr:rowOff>8966</xdr:rowOff>
    </xdr:from>
    <xdr:to>
      <xdr:col>8</xdr:col>
      <xdr:colOff>1658371</xdr:colOff>
      <xdr:row>313</xdr:row>
      <xdr:rowOff>161365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E17A4D8-69B0-47B4-9184-5527EF2CB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0.78502</cdr:x>
      <cdr:y>0.01292</cdr:y>
    </cdr:from>
    <cdr:to>
      <cdr:x>0.89308</cdr:x>
      <cdr:y>0.09517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6B054D5-7738-45C1-AB73-CD6F190B90F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22635" y="46335"/>
          <a:ext cx="842741" cy="29494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0.90519</cdr:x>
      <cdr:y>0</cdr:y>
    </cdr:from>
    <cdr:to>
      <cdr:x>1</cdr:x>
      <cdr:y>0.1042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C15BC5-5B14-4E7E-AA59-D1F2FD732B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059871" y="0"/>
          <a:ext cx="739424" cy="373636"/>
        </a:xfrm>
        <a:prstGeom xmlns:a="http://schemas.openxmlformats.org/drawingml/2006/main" prst="rect">
          <a:avLst/>
        </a:prstGeom>
      </cdr:spPr>
    </cdr:pic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Cross" refreshedDate="43210.728216087962" createdVersion="6" refreshedVersion="6" minRefreshableVersion="3" recordCount="5885" xr:uid="{34EF1B23-147F-45D1-8129-85F9264ADF32}">
  <cacheSource type="external" connectionId="1"/>
  <cacheFields count="4">
    <cacheField name="report_name" numFmtId="0" sqlType="-10">
      <sharedItems count="17">
        <s v="Mortgage Registrations"/>
        <s v="Dwelling"/>
        <s v="Lifestyle"/>
        <s v="Residential Other"/>
        <s v="Apartment"/>
        <s v="Mortgaged"/>
        <s v="Mortgage free"/>
        <s v="Investor"/>
        <s v="Mover"/>
        <s v="Multi Home Owner"/>
        <s v="First Home Buyer"/>
        <s v="Refinance"/>
        <s v="Mortgage discharges"/>
        <s v="RB" u="1"/>
        <s v="RD" u="1"/>
        <s v="Mortgage Multi Home" u="1"/>
        <s v="Mortgage Refinanced" u="1"/>
      </sharedItems>
    </cacheField>
    <cacheField name="reporting_month" numFmtId="0" sqlType="9">
      <sharedItems containsSemiMixedTypes="0" containsNonDate="0" containsDate="1" containsString="0" minDate="2012-01-01T00:00:00" maxDate="2018-03-02T00:00:00" count="75">
        <d v="2012-07-01T00:00:00"/>
        <d v="2017-01-01T00:00:00"/>
        <d v="2016-06-01T00:00:00"/>
        <d v="2013-03-01T00:00:00"/>
        <d v="2014-09-01T00:00:00"/>
        <d v="2012-08-01T00:00:00"/>
        <d v="2014-08-01T00:00:00"/>
        <d v="2012-03-01T00:00:00"/>
        <d v="2018-01-01T00:00:00"/>
        <d v="2013-01-01T00:00:00"/>
        <d v="2017-07-01T00:00:00"/>
        <d v="2014-11-01T00:00:00"/>
        <d v="2013-02-01T00:00:00"/>
        <d v="2013-07-01T00:00:00"/>
        <d v="2014-07-01T00:00:00"/>
        <d v="2015-10-01T00:00:00"/>
        <d v="2012-10-01T00:00:00"/>
        <d v="2016-01-01T00:00:00"/>
        <d v="2018-03-01T00:00:00"/>
        <d v="2015-01-01T00:00:00"/>
        <d v="2017-09-01T00:00:00"/>
        <d v="2017-08-01T00:00:00"/>
        <d v="2013-04-01T00:00:00"/>
        <d v="2015-11-01T00:00:00"/>
        <d v="2015-12-01T00:00:00"/>
        <d v="2012-11-01T00:00:00"/>
        <d v="2016-02-01T00:00:00"/>
        <d v="2015-07-01T00:00:00"/>
        <d v="2015-03-01T00:00:00"/>
        <d v="2013-05-01T00:00:00"/>
        <d v="2016-07-01T00:00:00"/>
        <d v="2012-05-01T00:00:00"/>
        <d v="2012-12-01T00:00:00"/>
        <d v="2012-09-01T00:00:00"/>
        <d v="2014-06-01T00:00:00"/>
        <d v="2012-04-01T00:00:00"/>
        <d v="2014-12-01T00:00:00"/>
        <d v="2014-04-01T00:00:00"/>
        <d v="2015-08-01T00:00:00"/>
        <d v="2012-01-01T00:00:00"/>
        <d v="2013-10-01T00:00:00"/>
        <d v="2015-02-01T00:00:00"/>
        <d v="2014-02-01T00:00:00"/>
        <d v="2016-12-01T00:00:00"/>
        <d v="2014-03-01T00:00:00"/>
        <d v="2014-05-01T00:00:00"/>
        <d v="2013-11-01T00:00:00"/>
        <d v="2016-03-01T00:00:00"/>
        <d v="2013-12-01T00:00:00"/>
        <d v="2015-09-01T00:00:00"/>
        <d v="2014-01-01T00:00:00"/>
        <d v="2017-03-01T00:00:00"/>
        <d v="2013-09-01T00:00:00"/>
        <d v="2017-11-01T00:00:00"/>
        <d v="2017-05-01T00:00:00"/>
        <d v="2015-06-01T00:00:00"/>
        <d v="2017-06-01T00:00:00"/>
        <d v="2013-08-01T00:00:00"/>
        <d v="2012-06-01T00:00:00"/>
        <d v="2013-06-01T00:00:00"/>
        <d v="2016-04-01T00:00:00"/>
        <d v="2017-02-01T00:00:00"/>
        <d v="2014-10-01T00:00:00"/>
        <d v="2016-10-01T00:00:00"/>
        <d v="2017-10-01T00:00:00"/>
        <d v="2017-04-01T00:00:00"/>
        <d v="2015-05-01T00:00:00"/>
        <d v="2017-12-01T00:00:00"/>
        <d v="2015-04-01T00:00:00"/>
        <d v="2016-08-01T00:00:00"/>
        <d v="2016-05-01T00:00:00"/>
        <d v="2016-09-01T00:00:00"/>
        <d v="2016-11-01T00:00:00"/>
        <d v="2012-02-01T00:00:00"/>
        <d v="2018-02-01T00:00:00"/>
      </sharedItems>
    </cacheField>
    <cacheField name="master_region" numFmtId="0" sqlType="-10">
      <sharedItems count="7">
        <s v="Hamilton"/>
        <s v="Auckland"/>
        <s v="Wellington"/>
        <s v="Dunedin"/>
        <s v="Nationwide"/>
        <s v="Tauranga"/>
        <s v="Christchurch"/>
      </sharedItems>
    </cacheField>
    <cacheField name="report_count" numFmtId="0" sqlType="-5">
      <sharedItems containsSemiMixedTypes="0" containsString="0" containsNumber="1" containsInteger="1" minValue="1" maxValue="11018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85">
  <r>
    <x v="0"/>
    <x v="0"/>
    <x v="0"/>
    <n v="501"/>
  </r>
  <r>
    <x v="0"/>
    <x v="1"/>
    <x v="0"/>
    <n v="302"/>
  </r>
  <r>
    <x v="0"/>
    <x v="2"/>
    <x v="1"/>
    <n v="5092"/>
  </r>
  <r>
    <x v="0"/>
    <x v="3"/>
    <x v="1"/>
    <n v="4874"/>
  </r>
  <r>
    <x v="0"/>
    <x v="4"/>
    <x v="1"/>
    <n v="4548"/>
  </r>
  <r>
    <x v="0"/>
    <x v="5"/>
    <x v="0"/>
    <n v="469"/>
  </r>
  <r>
    <x v="0"/>
    <x v="6"/>
    <x v="2"/>
    <n v="910"/>
  </r>
  <r>
    <x v="0"/>
    <x v="7"/>
    <x v="1"/>
    <n v="4481"/>
  </r>
  <r>
    <x v="0"/>
    <x v="8"/>
    <x v="3"/>
    <n v="241"/>
  </r>
  <r>
    <x v="0"/>
    <x v="9"/>
    <x v="2"/>
    <n v="925"/>
  </r>
  <r>
    <x v="0"/>
    <x v="10"/>
    <x v="4"/>
    <n v="9905"/>
  </r>
  <r>
    <x v="0"/>
    <x v="6"/>
    <x v="1"/>
    <n v="4566"/>
  </r>
  <r>
    <x v="0"/>
    <x v="11"/>
    <x v="3"/>
    <n v="270"/>
  </r>
  <r>
    <x v="0"/>
    <x v="12"/>
    <x v="5"/>
    <n v="265"/>
  </r>
  <r>
    <x v="0"/>
    <x v="13"/>
    <x v="3"/>
    <n v="260"/>
  </r>
  <r>
    <x v="0"/>
    <x v="14"/>
    <x v="0"/>
    <n v="424"/>
  </r>
  <r>
    <x v="0"/>
    <x v="15"/>
    <x v="3"/>
    <n v="362"/>
  </r>
  <r>
    <x v="0"/>
    <x v="16"/>
    <x v="6"/>
    <n v="780"/>
  </r>
  <r>
    <x v="0"/>
    <x v="17"/>
    <x v="2"/>
    <n v="867"/>
  </r>
  <r>
    <x v="0"/>
    <x v="14"/>
    <x v="2"/>
    <n v="877"/>
  </r>
  <r>
    <x v="0"/>
    <x v="9"/>
    <x v="5"/>
    <n v="256"/>
  </r>
  <r>
    <x v="0"/>
    <x v="18"/>
    <x v="0"/>
    <n v="466"/>
  </r>
  <r>
    <x v="0"/>
    <x v="19"/>
    <x v="3"/>
    <n v="260"/>
  </r>
  <r>
    <x v="0"/>
    <x v="9"/>
    <x v="4"/>
    <n v="9286"/>
  </r>
  <r>
    <x v="0"/>
    <x v="20"/>
    <x v="0"/>
    <n v="394"/>
  </r>
  <r>
    <x v="0"/>
    <x v="21"/>
    <x v="6"/>
    <n v="849"/>
  </r>
  <r>
    <x v="0"/>
    <x v="5"/>
    <x v="1"/>
    <n v="5356"/>
  </r>
  <r>
    <x v="0"/>
    <x v="22"/>
    <x v="4"/>
    <n v="13074"/>
  </r>
  <r>
    <x v="0"/>
    <x v="23"/>
    <x v="6"/>
    <n v="1120"/>
  </r>
  <r>
    <x v="0"/>
    <x v="24"/>
    <x v="0"/>
    <n v="648"/>
  </r>
  <r>
    <x v="0"/>
    <x v="25"/>
    <x v="6"/>
    <n v="977"/>
  </r>
  <r>
    <x v="0"/>
    <x v="26"/>
    <x v="3"/>
    <n v="284"/>
  </r>
  <r>
    <x v="0"/>
    <x v="27"/>
    <x v="1"/>
    <n v="6277"/>
  </r>
  <r>
    <x v="0"/>
    <x v="28"/>
    <x v="6"/>
    <n v="1168"/>
  </r>
  <r>
    <x v="0"/>
    <x v="29"/>
    <x v="6"/>
    <n v="1133"/>
  </r>
  <r>
    <x v="0"/>
    <x v="0"/>
    <x v="1"/>
    <n v="5190"/>
  </r>
  <r>
    <x v="0"/>
    <x v="10"/>
    <x v="3"/>
    <n v="237"/>
  </r>
  <r>
    <x v="0"/>
    <x v="0"/>
    <x v="4"/>
    <n v="13036"/>
  </r>
  <r>
    <x v="0"/>
    <x v="30"/>
    <x v="6"/>
    <n v="1150"/>
  </r>
  <r>
    <x v="0"/>
    <x v="31"/>
    <x v="2"/>
    <n v="1118"/>
  </r>
  <r>
    <x v="0"/>
    <x v="31"/>
    <x v="5"/>
    <n v="387"/>
  </r>
  <r>
    <x v="0"/>
    <x v="32"/>
    <x v="5"/>
    <n v="388"/>
  </r>
  <r>
    <x v="0"/>
    <x v="16"/>
    <x v="4"/>
    <n v="12222"/>
  </r>
  <r>
    <x v="0"/>
    <x v="33"/>
    <x v="2"/>
    <n v="834"/>
  </r>
  <r>
    <x v="0"/>
    <x v="34"/>
    <x v="4"/>
    <n v="11432"/>
  </r>
  <r>
    <x v="0"/>
    <x v="28"/>
    <x v="5"/>
    <n v="458"/>
  </r>
  <r>
    <x v="0"/>
    <x v="15"/>
    <x v="5"/>
    <n v="621"/>
  </r>
  <r>
    <x v="0"/>
    <x v="33"/>
    <x v="0"/>
    <n v="410"/>
  </r>
  <r>
    <x v="0"/>
    <x v="35"/>
    <x v="2"/>
    <n v="1066"/>
  </r>
  <r>
    <x v="0"/>
    <x v="36"/>
    <x v="3"/>
    <n v="386"/>
  </r>
  <r>
    <x v="0"/>
    <x v="9"/>
    <x v="0"/>
    <n v="328"/>
  </r>
  <r>
    <x v="0"/>
    <x v="37"/>
    <x v="1"/>
    <n v="4911"/>
  </r>
  <r>
    <x v="0"/>
    <x v="38"/>
    <x v="5"/>
    <n v="518"/>
  </r>
  <r>
    <x v="0"/>
    <x v="39"/>
    <x v="1"/>
    <n v="2791"/>
  </r>
  <r>
    <x v="0"/>
    <x v="0"/>
    <x v="5"/>
    <n v="358"/>
  </r>
  <r>
    <x v="0"/>
    <x v="40"/>
    <x v="2"/>
    <n v="931"/>
  </r>
  <r>
    <x v="0"/>
    <x v="41"/>
    <x v="4"/>
    <n v="10708"/>
  </r>
  <r>
    <x v="0"/>
    <x v="42"/>
    <x v="1"/>
    <n v="3665"/>
  </r>
  <r>
    <x v="0"/>
    <x v="43"/>
    <x v="3"/>
    <n v="495"/>
  </r>
  <r>
    <x v="0"/>
    <x v="22"/>
    <x v="5"/>
    <n v="415"/>
  </r>
  <r>
    <x v="0"/>
    <x v="44"/>
    <x v="5"/>
    <n v="351"/>
  </r>
  <r>
    <x v="0"/>
    <x v="8"/>
    <x v="4"/>
    <n v="7197"/>
  </r>
  <r>
    <x v="0"/>
    <x v="6"/>
    <x v="3"/>
    <n v="256"/>
  </r>
  <r>
    <x v="0"/>
    <x v="39"/>
    <x v="5"/>
    <n v="229"/>
  </r>
  <r>
    <x v="0"/>
    <x v="21"/>
    <x v="3"/>
    <n v="220"/>
  </r>
  <r>
    <x v="0"/>
    <x v="45"/>
    <x v="0"/>
    <n v="488"/>
  </r>
  <r>
    <x v="0"/>
    <x v="1"/>
    <x v="1"/>
    <n v="2814"/>
  </r>
  <r>
    <x v="0"/>
    <x v="37"/>
    <x v="5"/>
    <n v="357"/>
  </r>
  <r>
    <x v="0"/>
    <x v="28"/>
    <x v="2"/>
    <n v="1046"/>
  </r>
  <r>
    <x v="0"/>
    <x v="24"/>
    <x v="5"/>
    <n v="631"/>
  </r>
  <r>
    <x v="0"/>
    <x v="26"/>
    <x v="1"/>
    <n v="3471"/>
  </r>
  <r>
    <x v="0"/>
    <x v="40"/>
    <x v="6"/>
    <n v="952"/>
  </r>
  <r>
    <x v="0"/>
    <x v="46"/>
    <x v="2"/>
    <n v="1045"/>
  </r>
  <r>
    <x v="0"/>
    <x v="47"/>
    <x v="0"/>
    <n v="566"/>
  </r>
  <r>
    <x v="0"/>
    <x v="40"/>
    <x v="0"/>
    <n v="478"/>
  </r>
  <r>
    <x v="0"/>
    <x v="48"/>
    <x v="0"/>
    <n v="466"/>
  </r>
  <r>
    <x v="0"/>
    <x v="4"/>
    <x v="6"/>
    <n v="917"/>
  </r>
  <r>
    <x v="0"/>
    <x v="0"/>
    <x v="2"/>
    <n v="1101"/>
  </r>
  <r>
    <x v="0"/>
    <x v="49"/>
    <x v="1"/>
    <n v="5914"/>
  </r>
  <r>
    <x v="0"/>
    <x v="48"/>
    <x v="4"/>
    <n v="12907"/>
  </r>
  <r>
    <x v="0"/>
    <x v="33"/>
    <x v="5"/>
    <n v="256"/>
  </r>
  <r>
    <x v="0"/>
    <x v="17"/>
    <x v="4"/>
    <n v="10122"/>
  </r>
  <r>
    <x v="0"/>
    <x v="45"/>
    <x v="4"/>
    <n v="13700"/>
  </r>
  <r>
    <x v="0"/>
    <x v="50"/>
    <x v="0"/>
    <n v="316"/>
  </r>
  <r>
    <x v="0"/>
    <x v="51"/>
    <x v="0"/>
    <n v="530"/>
  </r>
  <r>
    <x v="0"/>
    <x v="52"/>
    <x v="6"/>
    <n v="885"/>
  </r>
  <r>
    <x v="0"/>
    <x v="38"/>
    <x v="3"/>
    <n v="244"/>
  </r>
  <r>
    <x v="0"/>
    <x v="3"/>
    <x v="0"/>
    <n v="512"/>
  </r>
  <r>
    <x v="0"/>
    <x v="12"/>
    <x v="1"/>
    <n v="3742"/>
  </r>
  <r>
    <x v="0"/>
    <x v="53"/>
    <x v="2"/>
    <n v="842"/>
  </r>
  <r>
    <x v="0"/>
    <x v="54"/>
    <x v="3"/>
    <n v="298"/>
  </r>
  <r>
    <x v="0"/>
    <x v="55"/>
    <x v="5"/>
    <n v="457"/>
  </r>
  <r>
    <x v="0"/>
    <x v="56"/>
    <x v="1"/>
    <n v="3968"/>
  </r>
  <r>
    <x v="0"/>
    <x v="40"/>
    <x v="3"/>
    <n v="295"/>
  </r>
  <r>
    <x v="0"/>
    <x v="23"/>
    <x v="5"/>
    <n v="641"/>
  </r>
  <r>
    <x v="0"/>
    <x v="57"/>
    <x v="1"/>
    <n v="5332"/>
  </r>
  <r>
    <x v="0"/>
    <x v="16"/>
    <x v="0"/>
    <n v="453"/>
  </r>
  <r>
    <x v="0"/>
    <x v="29"/>
    <x v="4"/>
    <n v="15078"/>
  </r>
  <r>
    <x v="0"/>
    <x v="58"/>
    <x v="3"/>
    <n v="411"/>
  </r>
  <r>
    <x v="0"/>
    <x v="10"/>
    <x v="1"/>
    <n v="3320"/>
  </r>
  <r>
    <x v="0"/>
    <x v="19"/>
    <x v="6"/>
    <n v="881"/>
  </r>
  <r>
    <x v="0"/>
    <x v="3"/>
    <x v="6"/>
    <n v="1104"/>
  </r>
  <r>
    <x v="0"/>
    <x v="59"/>
    <x v="2"/>
    <n v="977"/>
  </r>
  <r>
    <x v="0"/>
    <x v="18"/>
    <x v="4"/>
    <n v="11129"/>
  </r>
  <r>
    <x v="0"/>
    <x v="1"/>
    <x v="4"/>
    <n v="8386"/>
  </r>
  <r>
    <x v="0"/>
    <x v="26"/>
    <x v="5"/>
    <n v="478"/>
  </r>
  <r>
    <x v="0"/>
    <x v="20"/>
    <x v="5"/>
    <n v="346"/>
  </r>
  <r>
    <x v="0"/>
    <x v="60"/>
    <x v="3"/>
    <n v="383"/>
  </r>
  <r>
    <x v="0"/>
    <x v="61"/>
    <x v="0"/>
    <n v="309"/>
  </r>
  <r>
    <x v="0"/>
    <x v="62"/>
    <x v="5"/>
    <n v="395"/>
  </r>
  <r>
    <x v="0"/>
    <x v="37"/>
    <x v="2"/>
    <n v="1072"/>
  </r>
  <r>
    <x v="0"/>
    <x v="7"/>
    <x v="4"/>
    <n v="12299"/>
  </r>
  <r>
    <x v="0"/>
    <x v="63"/>
    <x v="5"/>
    <n v="479"/>
  </r>
  <r>
    <x v="0"/>
    <x v="13"/>
    <x v="1"/>
    <n v="5116"/>
  </r>
  <r>
    <x v="0"/>
    <x v="62"/>
    <x v="0"/>
    <n v="406"/>
  </r>
  <r>
    <x v="0"/>
    <x v="64"/>
    <x v="1"/>
    <n v="3160"/>
  </r>
  <r>
    <x v="0"/>
    <x v="24"/>
    <x v="3"/>
    <n v="416"/>
  </r>
  <r>
    <x v="0"/>
    <x v="55"/>
    <x v="1"/>
    <n v="5577"/>
  </r>
  <r>
    <x v="0"/>
    <x v="33"/>
    <x v="4"/>
    <n v="10694"/>
  </r>
  <r>
    <x v="0"/>
    <x v="47"/>
    <x v="5"/>
    <n v="480"/>
  </r>
  <r>
    <x v="0"/>
    <x v="13"/>
    <x v="6"/>
    <n v="976"/>
  </r>
  <r>
    <x v="0"/>
    <x v="63"/>
    <x v="2"/>
    <n v="885"/>
  </r>
  <r>
    <x v="0"/>
    <x v="61"/>
    <x v="4"/>
    <n v="9341"/>
  </r>
  <r>
    <x v="0"/>
    <x v="51"/>
    <x v="2"/>
    <n v="1082"/>
  </r>
  <r>
    <x v="0"/>
    <x v="26"/>
    <x v="6"/>
    <n v="913"/>
  </r>
  <r>
    <x v="0"/>
    <x v="18"/>
    <x v="5"/>
    <n v="360"/>
  </r>
  <r>
    <x v="0"/>
    <x v="54"/>
    <x v="0"/>
    <n v="470"/>
  </r>
  <r>
    <x v="0"/>
    <x v="26"/>
    <x v="2"/>
    <n v="994"/>
  </r>
  <r>
    <x v="0"/>
    <x v="7"/>
    <x v="3"/>
    <n v="292"/>
  </r>
  <r>
    <x v="0"/>
    <x v="29"/>
    <x v="1"/>
    <n v="5733"/>
  </r>
  <r>
    <x v="0"/>
    <x v="31"/>
    <x v="6"/>
    <n v="930"/>
  </r>
  <r>
    <x v="0"/>
    <x v="42"/>
    <x v="5"/>
    <n v="259"/>
  </r>
  <r>
    <x v="0"/>
    <x v="42"/>
    <x v="2"/>
    <n v="730"/>
  </r>
  <r>
    <x v="0"/>
    <x v="32"/>
    <x v="3"/>
    <n v="375"/>
  </r>
  <r>
    <x v="0"/>
    <x v="41"/>
    <x v="5"/>
    <n v="336"/>
  </r>
  <r>
    <x v="0"/>
    <x v="20"/>
    <x v="2"/>
    <n v="795"/>
  </r>
  <r>
    <x v="0"/>
    <x v="63"/>
    <x v="3"/>
    <n v="268"/>
  </r>
  <r>
    <x v="0"/>
    <x v="13"/>
    <x v="4"/>
    <n v="12993"/>
  </r>
  <r>
    <x v="0"/>
    <x v="7"/>
    <x v="5"/>
    <n v="367"/>
  </r>
  <r>
    <x v="0"/>
    <x v="64"/>
    <x v="3"/>
    <n v="215"/>
  </r>
  <r>
    <x v="0"/>
    <x v="58"/>
    <x v="2"/>
    <n v="1111"/>
  </r>
  <r>
    <x v="0"/>
    <x v="0"/>
    <x v="6"/>
    <n v="880"/>
  </r>
  <r>
    <x v="0"/>
    <x v="37"/>
    <x v="0"/>
    <n v="494"/>
  </r>
  <r>
    <x v="0"/>
    <x v="35"/>
    <x v="6"/>
    <n v="845"/>
  </r>
  <r>
    <x v="0"/>
    <x v="45"/>
    <x v="6"/>
    <n v="1088"/>
  </r>
  <r>
    <x v="0"/>
    <x v="17"/>
    <x v="3"/>
    <n v="281"/>
  </r>
  <r>
    <x v="0"/>
    <x v="39"/>
    <x v="4"/>
    <n v="7497"/>
  </r>
  <r>
    <x v="0"/>
    <x v="30"/>
    <x v="4"/>
    <n v="14691"/>
  </r>
  <r>
    <x v="0"/>
    <x v="6"/>
    <x v="4"/>
    <n v="11737"/>
  </r>
  <r>
    <x v="0"/>
    <x v="21"/>
    <x v="2"/>
    <n v="828"/>
  </r>
  <r>
    <x v="0"/>
    <x v="65"/>
    <x v="0"/>
    <n v="427"/>
  </r>
  <r>
    <x v="0"/>
    <x v="21"/>
    <x v="4"/>
    <n v="10073"/>
  </r>
  <r>
    <x v="0"/>
    <x v="66"/>
    <x v="4"/>
    <n v="15084"/>
  </r>
  <r>
    <x v="0"/>
    <x v="55"/>
    <x v="2"/>
    <n v="974"/>
  </r>
  <r>
    <x v="0"/>
    <x v="53"/>
    <x v="1"/>
    <n v="3198"/>
  </r>
  <r>
    <x v="0"/>
    <x v="14"/>
    <x v="6"/>
    <n v="1093"/>
  </r>
  <r>
    <x v="0"/>
    <x v="56"/>
    <x v="3"/>
    <n v="313"/>
  </r>
  <r>
    <x v="0"/>
    <x v="31"/>
    <x v="3"/>
    <n v="267"/>
  </r>
  <r>
    <x v="0"/>
    <x v="36"/>
    <x v="5"/>
    <n v="521"/>
  </r>
  <r>
    <x v="0"/>
    <x v="33"/>
    <x v="1"/>
    <n v="4172"/>
  </r>
  <r>
    <x v="0"/>
    <x v="4"/>
    <x v="3"/>
    <n v="244"/>
  </r>
  <r>
    <x v="0"/>
    <x v="27"/>
    <x v="0"/>
    <n v="649"/>
  </r>
  <r>
    <x v="0"/>
    <x v="57"/>
    <x v="0"/>
    <n v="543"/>
  </r>
  <r>
    <x v="0"/>
    <x v="56"/>
    <x v="4"/>
    <n v="12042"/>
  </r>
  <r>
    <x v="0"/>
    <x v="49"/>
    <x v="4"/>
    <n v="14479"/>
  </r>
  <r>
    <x v="0"/>
    <x v="67"/>
    <x v="6"/>
    <n v="1018"/>
  </r>
  <r>
    <x v="0"/>
    <x v="50"/>
    <x v="3"/>
    <n v="249"/>
  </r>
  <r>
    <x v="0"/>
    <x v="26"/>
    <x v="0"/>
    <n v="438"/>
  </r>
  <r>
    <x v="0"/>
    <x v="68"/>
    <x v="4"/>
    <n v="13769"/>
  </r>
  <r>
    <x v="0"/>
    <x v="65"/>
    <x v="2"/>
    <n v="972"/>
  </r>
  <r>
    <x v="0"/>
    <x v="5"/>
    <x v="4"/>
    <n v="13581"/>
  </r>
  <r>
    <x v="0"/>
    <x v="42"/>
    <x v="6"/>
    <n v="762"/>
  </r>
  <r>
    <x v="0"/>
    <x v="52"/>
    <x v="1"/>
    <n v="4685"/>
  </r>
  <r>
    <x v="0"/>
    <x v="57"/>
    <x v="3"/>
    <n v="322"/>
  </r>
  <r>
    <x v="0"/>
    <x v="48"/>
    <x v="5"/>
    <n v="414"/>
  </r>
  <r>
    <x v="0"/>
    <x v="62"/>
    <x v="4"/>
    <n v="12477"/>
  </r>
  <r>
    <x v="0"/>
    <x v="57"/>
    <x v="6"/>
    <n v="995"/>
  </r>
  <r>
    <x v="0"/>
    <x v="14"/>
    <x v="3"/>
    <n v="258"/>
  </r>
  <r>
    <x v="0"/>
    <x v="38"/>
    <x v="4"/>
    <n v="13529"/>
  </r>
  <r>
    <x v="0"/>
    <x v="9"/>
    <x v="6"/>
    <n v="707"/>
  </r>
  <r>
    <x v="0"/>
    <x v="65"/>
    <x v="4"/>
    <n v="10930"/>
  </r>
  <r>
    <x v="0"/>
    <x v="21"/>
    <x v="1"/>
    <n v="3440"/>
  </r>
  <r>
    <x v="0"/>
    <x v="17"/>
    <x v="0"/>
    <n v="479"/>
  </r>
  <r>
    <x v="0"/>
    <x v="29"/>
    <x v="3"/>
    <n v="408"/>
  </r>
  <r>
    <x v="0"/>
    <x v="69"/>
    <x v="3"/>
    <n v="302"/>
  </r>
  <r>
    <x v="0"/>
    <x v="47"/>
    <x v="1"/>
    <n v="4342"/>
  </r>
  <r>
    <x v="0"/>
    <x v="32"/>
    <x v="6"/>
    <n v="954"/>
  </r>
  <r>
    <x v="0"/>
    <x v="19"/>
    <x v="5"/>
    <n v="288"/>
  </r>
  <r>
    <x v="0"/>
    <x v="42"/>
    <x v="4"/>
    <n v="9651"/>
  </r>
  <r>
    <x v="0"/>
    <x v="51"/>
    <x v="1"/>
    <n v="3877"/>
  </r>
  <r>
    <x v="0"/>
    <x v="5"/>
    <x v="2"/>
    <n v="1143"/>
  </r>
  <r>
    <x v="0"/>
    <x v="2"/>
    <x v="2"/>
    <n v="1097"/>
  </r>
  <r>
    <x v="0"/>
    <x v="19"/>
    <x v="1"/>
    <n v="4126"/>
  </r>
  <r>
    <x v="0"/>
    <x v="3"/>
    <x v="2"/>
    <n v="1165"/>
  </r>
  <r>
    <x v="0"/>
    <x v="18"/>
    <x v="2"/>
    <n v="1002"/>
  </r>
  <r>
    <x v="0"/>
    <x v="22"/>
    <x v="1"/>
    <n v="4858"/>
  </r>
  <r>
    <x v="0"/>
    <x v="23"/>
    <x v="2"/>
    <n v="1033"/>
  </r>
  <r>
    <x v="0"/>
    <x v="52"/>
    <x v="0"/>
    <n v="472"/>
  </r>
  <r>
    <x v="0"/>
    <x v="70"/>
    <x v="1"/>
    <n v="5114"/>
  </r>
  <r>
    <x v="0"/>
    <x v="66"/>
    <x v="5"/>
    <n v="506"/>
  </r>
  <r>
    <x v="0"/>
    <x v="34"/>
    <x v="0"/>
    <n v="424"/>
  </r>
  <r>
    <x v="0"/>
    <x v="48"/>
    <x v="3"/>
    <n v="330"/>
  </r>
  <r>
    <x v="0"/>
    <x v="61"/>
    <x v="2"/>
    <n v="731"/>
  </r>
  <r>
    <x v="0"/>
    <x v="71"/>
    <x v="1"/>
    <n v="4275"/>
  </r>
  <r>
    <x v="0"/>
    <x v="72"/>
    <x v="0"/>
    <n v="545"/>
  </r>
  <r>
    <x v="0"/>
    <x v="62"/>
    <x v="3"/>
    <n v="318"/>
  </r>
  <r>
    <x v="0"/>
    <x v="2"/>
    <x v="3"/>
    <n v="312"/>
  </r>
  <r>
    <x v="0"/>
    <x v="39"/>
    <x v="6"/>
    <n v="542"/>
  </r>
  <r>
    <x v="0"/>
    <x v="19"/>
    <x v="2"/>
    <n v="830"/>
  </r>
  <r>
    <x v="0"/>
    <x v="52"/>
    <x v="2"/>
    <n v="765"/>
  </r>
  <r>
    <x v="0"/>
    <x v="16"/>
    <x v="2"/>
    <n v="946"/>
  </r>
  <r>
    <x v="0"/>
    <x v="31"/>
    <x v="0"/>
    <n v="470"/>
  </r>
  <r>
    <x v="0"/>
    <x v="58"/>
    <x v="4"/>
    <n v="13267"/>
  </r>
  <r>
    <x v="0"/>
    <x v="64"/>
    <x v="4"/>
    <n v="9041"/>
  </r>
  <r>
    <x v="0"/>
    <x v="54"/>
    <x v="4"/>
    <n v="11841"/>
  </r>
  <r>
    <x v="0"/>
    <x v="22"/>
    <x v="0"/>
    <n v="498"/>
  </r>
  <r>
    <x v="0"/>
    <x v="27"/>
    <x v="3"/>
    <n v="292"/>
  </r>
  <r>
    <x v="0"/>
    <x v="15"/>
    <x v="6"/>
    <n v="1201"/>
  </r>
  <r>
    <x v="0"/>
    <x v="4"/>
    <x v="5"/>
    <n v="392"/>
  </r>
  <r>
    <x v="0"/>
    <x v="49"/>
    <x v="0"/>
    <n v="688"/>
  </r>
  <r>
    <x v="0"/>
    <x v="7"/>
    <x v="6"/>
    <n v="938"/>
  </r>
  <r>
    <x v="0"/>
    <x v="65"/>
    <x v="1"/>
    <n v="3687"/>
  </r>
  <r>
    <x v="0"/>
    <x v="9"/>
    <x v="3"/>
    <n v="287"/>
  </r>
  <r>
    <x v="0"/>
    <x v="46"/>
    <x v="0"/>
    <n v="527"/>
  </r>
  <r>
    <x v="0"/>
    <x v="44"/>
    <x v="3"/>
    <n v="291"/>
  </r>
  <r>
    <x v="0"/>
    <x v="31"/>
    <x v="1"/>
    <n v="5059"/>
  </r>
  <r>
    <x v="0"/>
    <x v="12"/>
    <x v="4"/>
    <n v="9827"/>
  </r>
  <r>
    <x v="0"/>
    <x v="27"/>
    <x v="2"/>
    <n v="1091"/>
  </r>
  <r>
    <x v="0"/>
    <x v="59"/>
    <x v="1"/>
    <n v="4954"/>
  </r>
  <r>
    <x v="0"/>
    <x v="54"/>
    <x v="2"/>
    <n v="996"/>
  </r>
  <r>
    <x v="0"/>
    <x v="35"/>
    <x v="5"/>
    <n v="302"/>
  </r>
  <r>
    <x v="0"/>
    <x v="53"/>
    <x v="5"/>
    <n v="309"/>
  </r>
  <r>
    <x v="0"/>
    <x v="43"/>
    <x v="1"/>
    <n v="4534"/>
  </r>
  <r>
    <x v="0"/>
    <x v="52"/>
    <x v="3"/>
    <n v="300"/>
  </r>
  <r>
    <x v="0"/>
    <x v="1"/>
    <x v="3"/>
    <n v="239"/>
  </r>
  <r>
    <x v="0"/>
    <x v="41"/>
    <x v="0"/>
    <n v="394"/>
  </r>
  <r>
    <x v="0"/>
    <x v="11"/>
    <x v="0"/>
    <n v="510"/>
  </r>
  <r>
    <x v="0"/>
    <x v="17"/>
    <x v="6"/>
    <n v="856"/>
  </r>
  <r>
    <x v="0"/>
    <x v="73"/>
    <x v="0"/>
    <n v="323"/>
  </r>
  <r>
    <x v="0"/>
    <x v="43"/>
    <x v="0"/>
    <n v="624"/>
  </r>
  <r>
    <x v="0"/>
    <x v="53"/>
    <x v="3"/>
    <n v="276"/>
  </r>
  <r>
    <x v="0"/>
    <x v="8"/>
    <x v="2"/>
    <n v="707"/>
  </r>
  <r>
    <x v="0"/>
    <x v="71"/>
    <x v="5"/>
    <n v="511"/>
  </r>
  <r>
    <x v="0"/>
    <x v="11"/>
    <x v="6"/>
    <n v="1015"/>
  </r>
  <r>
    <x v="0"/>
    <x v="45"/>
    <x v="5"/>
    <n v="419"/>
  </r>
  <r>
    <x v="0"/>
    <x v="45"/>
    <x v="2"/>
    <n v="1075"/>
  </r>
  <r>
    <x v="0"/>
    <x v="61"/>
    <x v="3"/>
    <n v="246"/>
  </r>
  <r>
    <x v="0"/>
    <x v="47"/>
    <x v="3"/>
    <n v="318"/>
  </r>
  <r>
    <x v="0"/>
    <x v="59"/>
    <x v="0"/>
    <n v="404"/>
  </r>
  <r>
    <x v="0"/>
    <x v="74"/>
    <x v="2"/>
    <n v="729"/>
  </r>
  <r>
    <x v="0"/>
    <x v="72"/>
    <x v="4"/>
    <n v="12570"/>
  </r>
  <r>
    <x v="0"/>
    <x v="26"/>
    <x v="4"/>
    <n v="10974"/>
  </r>
  <r>
    <x v="0"/>
    <x v="47"/>
    <x v="2"/>
    <n v="1124"/>
  </r>
  <r>
    <x v="0"/>
    <x v="74"/>
    <x v="0"/>
    <n v="322"/>
  </r>
  <r>
    <x v="0"/>
    <x v="68"/>
    <x v="6"/>
    <n v="1168"/>
  </r>
  <r>
    <x v="0"/>
    <x v="34"/>
    <x v="3"/>
    <n v="223"/>
  </r>
  <r>
    <x v="0"/>
    <x v="58"/>
    <x v="0"/>
    <n v="475"/>
  </r>
  <r>
    <x v="0"/>
    <x v="51"/>
    <x v="6"/>
    <n v="1059"/>
  </r>
  <r>
    <x v="0"/>
    <x v="11"/>
    <x v="2"/>
    <n v="937"/>
  </r>
  <r>
    <x v="0"/>
    <x v="32"/>
    <x v="2"/>
    <n v="1185"/>
  </r>
  <r>
    <x v="0"/>
    <x v="27"/>
    <x v="5"/>
    <n v="588"/>
  </r>
  <r>
    <x v="0"/>
    <x v="72"/>
    <x v="6"/>
    <n v="965"/>
  </r>
  <r>
    <x v="0"/>
    <x v="19"/>
    <x v="4"/>
    <n v="10102"/>
  </r>
  <r>
    <x v="0"/>
    <x v="3"/>
    <x v="4"/>
    <n v="13405"/>
  </r>
  <r>
    <x v="0"/>
    <x v="10"/>
    <x v="5"/>
    <n v="350"/>
  </r>
  <r>
    <x v="0"/>
    <x v="34"/>
    <x v="1"/>
    <n v="4521"/>
  </r>
  <r>
    <x v="0"/>
    <x v="6"/>
    <x v="6"/>
    <n v="1007"/>
  </r>
  <r>
    <x v="0"/>
    <x v="69"/>
    <x v="0"/>
    <n v="596"/>
  </r>
  <r>
    <x v="0"/>
    <x v="73"/>
    <x v="3"/>
    <n v="271"/>
  </r>
  <r>
    <x v="0"/>
    <x v="67"/>
    <x v="4"/>
    <n v="11350"/>
  </r>
  <r>
    <x v="0"/>
    <x v="43"/>
    <x v="6"/>
    <n v="1189"/>
  </r>
  <r>
    <x v="0"/>
    <x v="20"/>
    <x v="4"/>
    <n v="10056"/>
  </r>
  <r>
    <x v="0"/>
    <x v="44"/>
    <x v="2"/>
    <n v="1050"/>
  </r>
  <r>
    <x v="0"/>
    <x v="69"/>
    <x v="5"/>
    <n v="550"/>
  </r>
  <r>
    <x v="0"/>
    <x v="62"/>
    <x v="6"/>
    <n v="1058"/>
  </r>
  <r>
    <x v="0"/>
    <x v="6"/>
    <x v="5"/>
    <n v="345"/>
  </r>
  <r>
    <x v="0"/>
    <x v="69"/>
    <x v="1"/>
    <n v="4669"/>
  </r>
  <r>
    <x v="0"/>
    <x v="41"/>
    <x v="1"/>
    <n v="4221"/>
  </r>
  <r>
    <x v="0"/>
    <x v="67"/>
    <x v="0"/>
    <n v="468"/>
  </r>
  <r>
    <x v="0"/>
    <x v="57"/>
    <x v="2"/>
    <n v="908"/>
  </r>
  <r>
    <x v="0"/>
    <x v="59"/>
    <x v="3"/>
    <n v="289"/>
  </r>
  <r>
    <x v="0"/>
    <x v="12"/>
    <x v="3"/>
    <n v="257"/>
  </r>
  <r>
    <x v="0"/>
    <x v="72"/>
    <x v="3"/>
    <n v="296"/>
  </r>
  <r>
    <x v="0"/>
    <x v="44"/>
    <x v="1"/>
    <n v="4484"/>
  </r>
  <r>
    <x v="0"/>
    <x v="63"/>
    <x v="1"/>
    <n v="4246"/>
  </r>
  <r>
    <x v="0"/>
    <x v="65"/>
    <x v="5"/>
    <n v="385"/>
  </r>
  <r>
    <x v="0"/>
    <x v="20"/>
    <x v="6"/>
    <n v="784"/>
  </r>
  <r>
    <x v="0"/>
    <x v="38"/>
    <x v="6"/>
    <n v="1038"/>
  </r>
  <r>
    <x v="0"/>
    <x v="60"/>
    <x v="5"/>
    <n v="579"/>
  </r>
  <r>
    <x v="0"/>
    <x v="2"/>
    <x v="4"/>
    <n v="14483"/>
  </r>
  <r>
    <x v="0"/>
    <x v="11"/>
    <x v="1"/>
    <n v="4975"/>
  </r>
  <r>
    <x v="0"/>
    <x v="64"/>
    <x v="5"/>
    <n v="324"/>
  </r>
  <r>
    <x v="0"/>
    <x v="74"/>
    <x v="3"/>
    <n v="243"/>
  </r>
  <r>
    <x v="0"/>
    <x v="35"/>
    <x v="4"/>
    <n v="11645"/>
  </r>
  <r>
    <x v="0"/>
    <x v="30"/>
    <x v="5"/>
    <n v="544"/>
  </r>
  <r>
    <x v="0"/>
    <x v="28"/>
    <x v="1"/>
    <n v="5376"/>
  </r>
  <r>
    <x v="0"/>
    <x v="63"/>
    <x v="6"/>
    <n v="996"/>
  </r>
  <r>
    <x v="0"/>
    <x v="44"/>
    <x v="4"/>
    <n v="12114"/>
  </r>
  <r>
    <x v="0"/>
    <x v="30"/>
    <x v="3"/>
    <n v="326"/>
  </r>
  <r>
    <x v="0"/>
    <x v="8"/>
    <x v="5"/>
    <n v="243"/>
  </r>
  <r>
    <x v="0"/>
    <x v="59"/>
    <x v="4"/>
    <n v="12207"/>
  </r>
  <r>
    <x v="0"/>
    <x v="47"/>
    <x v="6"/>
    <n v="1109"/>
  </r>
  <r>
    <x v="0"/>
    <x v="12"/>
    <x v="6"/>
    <n v="718"/>
  </r>
  <r>
    <x v="0"/>
    <x v="43"/>
    <x v="2"/>
    <n v="1203"/>
  </r>
  <r>
    <x v="0"/>
    <x v="44"/>
    <x v="6"/>
    <n v="1115"/>
  </r>
  <r>
    <x v="0"/>
    <x v="29"/>
    <x v="2"/>
    <n v="1278"/>
  </r>
  <r>
    <x v="0"/>
    <x v="71"/>
    <x v="2"/>
    <n v="966"/>
  </r>
  <r>
    <x v="0"/>
    <x v="12"/>
    <x v="0"/>
    <n v="364"/>
  </r>
  <r>
    <x v="0"/>
    <x v="45"/>
    <x v="1"/>
    <n v="5492"/>
  </r>
  <r>
    <x v="0"/>
    <x v="50"/>
    <x v="1"/>
    <n v="3549"/>
  </r>
  <r>
    <x v="0"/>
    <x v="12"/>
    <x v="2"/>
    <n v="848"/>
  </r>
  <r>
    <x v="0"/>
    <x v="69"/>
    <x v="2"/>
    <n v="1098"/>
  </r>
  <r>
    <x v="0"/>
    <x v="66"/>
    <x v="1"/>
    <n v="6332"/>
  </r>
  <r>
    <x v="0"/>
    <x v="2"/>
    <x v="5"/>
    <n v="504"/>
  </r>
  <r>
    <x v="0"/>
    <x v="23"/>
    <x v="1"/>
    <n v="4977"/>
  </r>
  <r>
    <x v="0"/>
    <x v="66"/>
    <x v="2"/>
    <n v="1110"/>
  </r>
  <r>
    <x v="0"/>
    <x v="46"/>
    <x v="6"/>
    <n v="1046"/>
  </r>
  <r>
    <x v="0"/>
    <x v="50"/>
    <x v="5"/>
    <n v="278"/>
  </r>
  <r>
    <x v="0"/>
    <x v="10"/>
    <x v="6"/>
    <n v="837"/>
  </r>
  <r>
    <x v="0"/>
    <x v="37"/>
    <x v="3"/>
    <n v="374"/>
  </r>
  <r>
    <x v="0"/>
    <x v="68"/>
    <x v="2"/>
    <n v="1045"/>
  </r>
  <r>
    <x v="0"/>
    <x v="49"/>
    <x v="5"/>
    <n v="507"/>
  </r>
  <r>
    <x v="0"/>
    <x v="4"/>
    <x v="4"/>
    <n v="11149"/>
  </r>
  <r>
    <x v="0"/>
    <x v="22"/>
    <x v="6"/>
    <n v="1002"/>
  </r>
  <r>
    <x v="0"/>
    <x v="24"/>
    <x v="1"/>
    <n v="5175"/>
  </r>
  <r>
    <x v="0"/>
    <x v="14"/>
    <x v="1"/>
    <n v="4906"/>
  </r>
  <r>
    <x v="0"/>
    <x v="68"/>
    <x v="3"/>
    <n v="309"/>
  </r>
  <r>
    <x v="0"/>
    <x v="65"/>
    <x v="6"/>
    <n v="822"/>
  </r>
  <r>
    <x v="0"/>
    <x v="24"/>
    <x v="4"/>
    <n v="15282"/>
  </r>
  <r>
    <x v="0"/>
    <x v="53"/>
    <x v="6"/>
    <n v="754"/>
  </r>
  <r>
    <x v="0"/>
    <x v="31"/>
    <x v="4"/>
    <n v="12965"/>
  </r>
  <r>
    <x v="0"/>
    <x v="20"/>
    <x v="1"/>
    <n v="3317"/>
  </r>
  <r>
    <x v="0"/>
    <x v="42"/>
    <x v="3"/>
    <n v="270"/>
  </r>
  <r>
    <x v="0"/>
    <x v="28"/>
    <x v="3"/>
    <n v="303"/>
  </r>
  <r>
    <x v="0"/>
    <x v="4"/>
    <x v="0"/>
    <n v="338"/>
  </r>
  <r>
    <x v="0"/>
    <x v="18"/>
    <x v="1"/>
    <n v="3336"/>
  </r>
  <r>
    <x v="0"/>
    <x v="41"/>
    <x v="3"/>
    <n v="205"/>
  </r>
  <r>
    <x v="0"/>
    <x v="73"/>
    <x v="1"/>
    <n v="3202"/>
  </r>
  <r>
    <x v="0"/>
    <x v="23"/>
    <x v="3"/>
    <n v="290"/>
  </r>
  <r>
    <x v="0"/>
    <x v="63"/>
    <x v="4"/>
    <n v="12140"/>
  </r>
  <r>
    <x v="0"/>
    <x v="74"/>
    <x v="1"/>
    <n v="2670"/>
  </r>
  <r>
    <x v="0"/>
    <x v="70"/>
    <x v="2"/>
    <n v="1214"/>
  </r>
  <r>
    <x v="0"/>
    <x v="25"/>
    <x v="1"/>
    <n v="5634"/>
  </r>
  <r>
    <x v="0"/>
    <x v="33"/>
    <x v="6"/>
    <n v="815"/>
  </r>
  <r>
    <x v="0"/>
    <x v="40"/>
    <x v="1"/>
    <n v="5165"/>
  </r>
  <r>
    <x v="0"/>
    <x v="22"/>
    <x v="3"/>
    <n v="384"/>
  </r>
  <r>
    <x v="0"/>
    <x v="55"/>
    <x v="0"/>
    <n v="579"/>
  </r>
  <r>
    <x v="0"/>
    <x v="69"/>
    <x v="4"/>
    <n v="13605"/>
  </r>
  <r>
    <x v="0"/>
    <x v="58"/>
    <x v="5"/>
    <n v="363"/>
  </r>
  <r>
    <x v="0"/>
    <x v="13"/>
    <x v="0"/>
    <n v="546"/>
  </r>
  <r>
    <x v="0"/>
    <x v="24"/>
    <x v="2"/>
    <n v="1223"/>
  </r>
  <r>
    <x v="0"/>
    <x v="37"/>
    <x v="6"/>
    <n v="1049"/>
  </r>
  <r>
    <x v="0"/>
    <x v="34"/>
    <x v="2"/>
    <n v="964"/>
  </r>
  <r>
    <x v="0"/>
    <x v="5"/>
    <x v="6"/>
    <n v="890"/>
  </r>
  <r>
    <x v="0"/>
    <x v="36"/>
    <x v="1"/>
    <n v="5995"/>
  </r>
  <r>
    <x v="0"/>
    <x v="19"/>
    <x v="0"/>
    <n v="384"/>
  </r>
  <r>
    <x v="0"/>
    <x v="32"/>
    <x v="1"/>
    <n v="4936"/>
  </r>
  <r>
    <x v="0"/>
    <x v="30"/>
    <x v="2"/>
    <n v="1131"/>
  </r>
  <r>
    <x v="0"/>
    <x v="55"/>
    <x v="6"/>
    <n v="1140"/>
  </r>
  <r>
    <x v="0"/>
    <x v="23"/>
    <x v="0"/>
    <n v="675"/>
  </r>
  <r>
    <x v="0"/>
    <x v="1"/>
    <x v="2"/>
    <n v="759"/>
  </r>
  <r>
    <x v="0"/>
    <x v="71"/>
    <x v="6"/>
    <n v="1024"/>
  </r>
  <r>
    <x v="0"/>
    <x v="3"/>
    <x v="3"/>
    <n v="359"/>
  </r>
  <r>
    <x v="0"/>
    <x v="18"/>
    <x v="3"/>
    <n v="298"/>
  </r>
  <r>
    <x v="0"/>
    <x v="46"/>
    <x v="5"/>
    <n v="398"/>
  </r>
  <r>
    <x v="0"/>
    <x v="2"/>
    <x v="6"/>
    <n v="1164"/>
  </r>
  <r>
    <x v="0"/>
    <x v="11"/>
    <x v="5"/>
    <n v="430"/>
  </r>
  <r>
    <x v="0"/>
    <x v="74"/>
    <x v="6"/>
    <n v="721"/>
  </r>
  <r>
    <x v="0"/>
    <x v="50"/>
    <x v="6"/>
    <n v="718"/>
  </r>
  <r>
    <x v="0"/>
    <x v="27"/>
    <x v="4"/>
    <n v="15402"/>
  </r>
  <r>
    <x v="0"/>
    <x v="51"/>
    <x v="4"/>
    <n v="13760"/>
  </r>
  <r>
    <x v="0"/>
    <x v="49"/>
    <x v="6"/>
    <n v="1001"/>
  </r>
  <r>
    <x v="0"/>
    <x v="66"/>
    <x v="6"/>
    <n v="1234"/>
  </r>
  <r>
    <x v="0"/>
    <x v="17"/>
    <x v="1"/>
    <n v="3412"/>
  </r>
  <r>
    <x v="0"/>
    <x v="39"/>
    <x v="2"/>
    <n v="768"/>
  </r>
  <r>
    <x v="0"/>
    <x v="30"/>
    <x v="1"/>
    <n v="5211"/>
  </r>
  <r>
    <x v="0"/>
    <x v="15"/>
    <x v="4"/>
    <n v="14767"/>
  </r>
  <r>
    <x v="0"/>
    <x v="42"/>
    <x v="0"/>
    <n v="329"/>
  </r>
  <r>
    <x v="0"/>
    <x v="52"/>
    <x v="4"/>
    <n v="11823"/>
  </r>
  <r>
    <x v="0"/>
    <x v="66"/>
    <x v="0"/>
    <n v="578"/>
  </r>
  <r>
    <x v="0"/>
    <x v="40"/>
    <x v="5"/>
    <n v="362"/>
  </r>
  <r>
    <x v="0"/>
    <x v="59"/>
    <x v="5"/>
    <n v="334"/>
  </r>
  <r>
    <x v="0"/>
    <x v="20"/>
    <x v="3"/>
    <n v="283"/>
  </r>
  <r>
    <x v="0"/>
    <x v="21"/>
    <x v="5"/>
    <n v="383"/>
  </r>
  <r>
    <x v="0"/>
    <x v="73"/>
    <x v="4"/>
    <n v="8902"/>
  </r>
  <r>
    <x v="0"/>
    <x v="14"/>
    <x v="5"/>
    <n v="388"/>
  </r>
  <r>
    <x v="0"/>
    <x v="46"/>
    <x v="1"/>
    <n v="5033"/>
  </r>
  <r>
    <x v="0"/>
    <x v="48"/>
    <x v="2"/>
    <n v="1132"/>
  </r>
  <r>
    <x v="0"/>
    <x v="51"/>
    <x v="3"/>
    <n v="307"/>
  </r>
  <r>
    <x v="0"/>
    <x v="15"/>
    <x v="2"/>
    <n v="1038"/>
  </r>
  <r>
    <x v="0"/>
    <x v="5"/>
    <x v="5"/>
    <n v="390"/>
  </r>
  <r>
    <x v="0"/>
    <x v="45"/>
    <x v="3"/>
    <n v="363"/>
  </r>
  <r>
    <x v="0"/>
    <x v="15"/>
    <x v="0"/>
    <n v="684"/>
  </r>
  <r>
    <x v="0"/>
    <x v="68"/>
    <x v="5"/>
    <n v="425"/>
  </r>
  <r>
    <x v="0"/>
    <x v="46"/>
    <x v="4"/>
    <n v="13168"/>
  </r>
  <r>
    <x v="0"/>
    <x v="46"/>
    <x v="3"/>
    <n v="370"/>
  </r>
  <r>
    <x v="0"/>
    <x v="56"/>
    <x v="2"/>
    <n v="1019"/>
  </r>
  <r>
    <x v="0"/>
    <x v="54"/>
    <x v="5"/>
    <n v="395"/>
  </r>
  <r>
    <x v="0"/>
    <x v="73"/>
    <x v="2"/>
    <n v="779"/>
  </r>
  <r>
    <x v="0"/>
    <x v="38"/>
    <x v="1"/>
    <n v="5356"/>
  </r>
  <r>
    <x v="0"/>
    <x v="49"/>
    <x v="2"/>
    <n v="960"/>
  </r>
  <r>
    <x v="0"/>
    <x v="18"/>
    <x v="6"/>
    <n v="939"/>
  </r>
  <r>
    <x v="0"/>
    <x v="70"/>
    <x v="5"/>
    <n v="568"/>
  </r>
  <r>
    <x v="0"/>
    <x v="30"/>
    <x v="0"/>
    <n v="619"/>
  </r>
  <r>
    <x v="0"/>
    <x v="8"/>
    <x v="0"/>
    <n v="302"/>
  </r>
  <r>
    <x v="0"/>
    <x v="74"/>
    <x v="5"/>
    <n v="257"/>
  </r>
  <r>
    <x v="0"/>
    <x v="39"/>
    <x v="0"/>
    <n v="286"/>
  </r>
  <r>
    <x v="0"/>
    <x v="10"/>
    <x v="0"/>
    <n v="392"/>
  </r>
  <r>
    <x v="0"/>
    <x v="16"/>
    <x v="3"/>
    <n v="338"/>
  </r>
  <r>
    <x v="0"/>
    <x v="71"/>
    <x v="4"/>
    <n v="13092"/>
  </r>
  <r>
    <x v="0"/>
    <x v="16"/>
    <x v="5"/>
    <n v="365"/>
  </r>
  <r>
    <x v="0"/>
    <x v="41"/>
    <x v="6"/>
    <n v="859"/>
  </r>
  <r>
    <x v="0"/>
    <x v="73"/>
    <x v="5"/>
    <n v="218"/>
  </r>
  <r>
    <x v="0"/>
    <x v="25"/>
    <x v="5"/>
    <n v="376"/>
  </r>
  <r>
    <x v="0"/>
    <x v="27"/>
    <x v="6"/>
    <n v="1145"/>
  </r>
  <r>
    <x v="0"/>
    <x v="28"/>
    <x v="4"/>
    <n v="13792"/>
  </r>
  <r>
    <x v="0"/>
    <x v="32"/>
    <x v="4"/>
    <n v="13352"/>
  </r>
  <r>
    <x v="0"/>
    <x v="49"/>
    <x v="3"/>
    <n v="316"/>
  </r>
  <r>
    <x v="0"/>
    <x v="55"/>
    <x v="3"/>
    <n v="259"/>
  </r>
  <r>
    <x v="0"/>
    <x v="36"/>
    <x v="4"/>
    <n v="14966"/>
  </r>
  <r>
    <x v="0"/>
    <x v="10"/>
    <x v="2"/>
    <n v="836"/>
  </r>
  <r>
    <x v="0"/>
    <x v="32"/>
    <x v="0"/>
    <n v="564"/>
  </r>
  <r>
    <x v="0"/>
    <x v="62"/>
    <x v="1"/>
    <n v="4848"/>
  </r>
  <r>
    <x v="0"/>
    <x v="16"/>
    <x v="1"/>
    <n v="4791"/>
  </r>
  <r>
    <x v="0"/>
    <x v="61"/>
    <x v="6"/>
    <n v="784"/>
  </r>
  <r>
    <x v="0"/>
    <x v="23"/>
    <x v="4"/>
    <n v="14041"/>
  </r>
  <r>
    <x v="0"/>
    <x v="57"/>
    <x v="5"/>
    <n v="367"/>
  </r>
  <r>
    <x v="0"/>
    <x v="35"/>
    <x v="3"/>
    <n v="280"/>
  </r>
  <r>
    <x v="0"/>
    <x v="68"/>
    <x v="0"/>
    <n v="585"/>
  </r>
  <r>
    <x v="0"/>
    <x v="67"/>
    <x v="5"/>
    <n v="370"/>
  </r>
  <r>
    <x v="0"/>
    <x v="34"/>
    <x v="6"/>
    <n v="929"/>
  </r>
  <r>
    <x v="0"/>
    <x v="25"/>
    <x v="2"/>
    <n v="1164"/>
  </r>
  <r>
    <x v="0"/>
    <x v="24"/>
    <x v="6"/>
    <n v="1291"/>
  </r>
  <r>
    <x v="0"/>
    <x v="72"/>
    <x v="2"/>
    <n v="947"/>
  </r>
  <r>
    <x v="0"/>
    <x v="35"/>
    <x v="1"/>
    <n v="4318"/>
  </r>
  <r>
    <x v="0"/>
    <x v="72"/>
    <x v="5"/>
    <n v="402"/>
  </r>
  <r>
    <x v="0"/>
    <x v="7"/>
    <x v="0"/>
    <n v="462"/>
  </r>
  <r>
    <x v="0"/>
    <x v="39"/>
    <x v="3"/>
    <n v="231"/>
  </r>
  <r>
    <x v="0"/>
    <x v="60"/>
    <x v="6"/>
    <n v="1221"/>
  </r>
  <r>
    <x v="0"/>
    <x v="65"/>
    <x v="3"/>
    <n v="280"/>
  </r>
  <r>
    <x v="0"/>
    <x v="25"/>
    <x v="4"/>
    <n v="14363"/>
  </r>
  <r>
    <x v="0"/>
    <x v="14"/>
    <x v="4"/>
    <n v="12336"/>
  </r>
  <r>
    <x v="0"/>
    <x v="50"/>
    <x v="4"/>
    <n v="9060"/>
  </r>
  <r>
    <x v="0"/>
    <x v="43"/>
    <x v="5"/>
    <n v="569"/>
  </r>
  <r>
    <x v="0"/>
    <x v="36"/>
    <x v="6"/>
    <n v="1274"/>
  </r>
  <r>
    <x v="0"/>
    <x v="67"/>
    <x v="2"/>
    <n v="1025"/>
  </r>
  <r>
    <x v="0"/>
    <x v="43"/>
    <x v="4"/>
    <n v="14242"/>
  </r>
  <r>
    <x v="0"/>
    <x v="15"/>
    <x v="1"/>
    <n v="5210"/>
  </r>
  <r>
    <x v="0"/>
    <x v="29"/>
    <x v="0"/>
    <n v="551"/>
  </r>
  <r>
    <x v="0"/>
    <x v="55"/>
    <x v="4"/>
    <n v="13825"/>
  </r>
  <r>
    <x v="0"/>
    <x v="11"/>
    <x v="4"/>
    <n v="12448"/>
  </r>
  <r>
    <x v="0"/>
    <x v="63"/>
    <x v="0"/>
    <n v="515"/>
  </r>
  <r>
    <x v="0"/>
    <x v="71"/>
    <x v="3"/>
    <n v="276"/>
  </r>
  <r>
    <x v="0"/>
    <x v="56"/>
    <x v="6"/>
    <n v="1020"/>
  </r>
  <r>
    <x v="0"/>
    <x v="25"/>
    <x v="0"/>
    <n v="546"/>
  </r>
  <r>
    <x v="0"/>
    <x v="74"/>
    <x v="4"/>
    <n v="8229"/>
  </r>
  <r>
    <x v="0"/>
    <x v="70"/>
    <x v="3"/>
    <n v="376"/>
  </r>
  <r>
    <x v="0"/>
    <x v="48"/>
    <x v="1"/>
    <n v="4757"/>
  </r>
  <r>
    <x v="0"/>
    <x v="5"/>
    <x v="3"/>
    <n v="353"/>
  </r>
  <r>
    <x v="0"/>
    <x v="57"/>
    <x v="4"/>
    <n v="13105"/>
  </r>
  <r>
    <x v="0"/>
    <x v="61"/>
    <x v="5"/>
    <n v="359"/>
  </r>
  <r>
    <x v="0"/>
    <x v="70"/>
    <x v="4"/>
    <n v="14811"/>
  </r>
  <r>
    <x v="0"/>
    <x v="69"/>
    <x v="6"/>
    <n v="1125"/>
  </r>
  <r>
    <x v="0"/>
    <x v="68"/>
    <x v="1"/>
    <n v="5659"/>
  </r>
  <r>
    <x v="0"/>
    <x v="67"/>
    <x v="1"/>
    <n v="3568"/>
  </r>
  <r>
    <x v="0"/>
    <x v="48"/>
    <x v="6"/>
    <n v="1133"/>
  </r>
  <r>
    <x v="0"/>
    <x v="17"/>
    <x v="5"/>
    <n v="453"/>
  </r>
  <r>
    <x v="0"/>
    <x v="71"/>
    <x v="0"/>
    <n v="563"/>
  </r>
  <r>
    <x v="0"/>
    <x v="58"/>
    <x v="1"/>
    <n v="5202"/>
  </r>
  <r>
    <x v="0"/>
    <x v="44"/>
    <x v="0"/>
    <n v="428"/>
  </r>
  <r>
    <x v="0"/>
    <x v="64"/>
    <x v="6"/>
    <n v="789"/>
  </r>
  <r>
    <x v="0"/>
    <x v="28"/>
    <x v="0"/>
    <n v="552"/>
  </r>
  <r>
    <x v="0"/>
    <x v="62"/>
    <x v="2"/>
    <n v="1050"/>
  </r>
  <r>
    <x v="0"/>
    <x v="52"/>
    <x v="5"/>
    <n v="372"/>
  </r>
  <r>
    <x v="0"/>
    <x v="54"/>
    <x v="1"/>
    <n v="3988"/>
  </r>
  <r>
    <x v="0"/>
    <x v="50"/>
    <x v="2"/>
    <n v="719"/>
  </r>
  <r>
    <x v="0"/>
    <x v="25"/>
    <x v="3"/>
    <n v="396"/>
  </r>
  <r>
    <x v="0"/>
    <x v="51"/>
    <x v="5"/>
    <n v="1528"/>
  </r>
  <r>
    <x v="0"/>
    <x v="56"/>
    <x v="5"/>
    <n v="463"/>
  </r>
  <r>
    <x v="0"/>
    <x v="4"/>
    <x v="2"/>
    <n v="822"/>
  </r>
  <r>
    <x v="0"/>
    <x v="8"/>
    <x v="6"/>
    <n v="546"/>
  </r>
  <r>
    <x v="0"/>
    <x v="60"/>
    <x v="0"/>
    <n v="607"/>
  </r>
  <r>
    <x v="0"/>
    <x v="59"/>
    <x v="6"/>
    <n v="997"/>
  </r>
  <r>
    <x v="0"/>
    <x v="37"/>
    <x v="4"/>
    <n v="12798"/>
  </r>
  <r>
    <x v="0"/>
    <x v="34"/>
    <x v="5"/>
    <n v="356"/>
  </r>
  <r>
    <x v="0"/>
    <x v="21"/>
    <x v="0"/>
    <n v="375"/>
  </r>
  <r>
    <x v="0"/>
    <x v="40"/>
    <x v="4"/>
    <n v="12684"/>
  </r>
  <r>
    <x v="0"/>
    <x v="29"/>
    <x v="5"/>
    <n v="410"/>
  </r>
  <r>
    <x v="0"/>
    <x v="60"/>
    <x v="1"/>
    <n v="5051"/>
  </r>
  <r>
    <x v="0"/>
    <x v="9"/>
    <x v="1"/>
    <n v="3540"/>
  </r>
  <r>
    <x v="0"/>
    <x v="13"/>
    <x v="5"/>
    <n v="408"/>
  </r>
  <r>
    <x v="0"/>
    <x v="53"/>
    <x v="4"/>
    <n v="9694"/>
  </r>
  <r>
    <x v="0"/>
    <x v="56"/>
    <x v="0"/>
    <n v="492"/>
  </r>
  <r>
    <x v="0"/>
    <x v="53"/>
    <x v="0"/>
    <n v="408"/>
  </r>
  <r>
    <x v="0"/>
    <x v="1"/>
    <x v="5"/>
    <n v="323"/>
  </r>
  <r>
    <x v="0"/>
    <x v="60"/>
    <x v="4"/>
    <n v="14839"/>
  </r>
  <r>
    <x v="0"/>
    <x v="67"/>
    <x v="3"/>
    <n v="387"/>
  </r>
  <r>
    <x v="0"/>
    <x v="7"/>
    <x v="2"/>
    <n v="1053"/>
  </r>
  <r>
    <x v="0"/>
    <x v="1"/>
    <x v="6"/>
    <n v="655"/>
  </r>
  <r>
    <x v="0"/>
    <x v="0"/>
    <x v="3"/>
    <n v="302"/>
  </r>
  <r>
    <x v="0"/>
    <x v="61"/>
    <x v="1"/>
    <n v="3010"/>
  </r>
  <r>
    <x v="0"/>
    <x v="6"/>
    <x v="0"/>
    <n v="446"/>
  </r>
  <r>
    <x v="0"/>
    <x v="38"/>
    <x v="0"/>
    <n v="618"/>
  </r>
  <r>
    <x v="0"/>
    <x v="72"/>
    <x v="1"/>
    <n v="4417"/>
  </r>
  <r>
    <x v="0"/>
    <x v="58"/>
    <x v="6"/>
    <n v="933"/>
  </r>
  <r>
    <x v="0"/>
    <x v="38"/>
    <x v="2"/>
    <n v="939"/>
  </r>
  <r>
    <x v="0"/>
    <x v="66"/>
    <x v="3"/>
    <n v="313"/>
  </r>
  <r>
    <x v="0"/>
    <x v="22"/>
    <x v="2"/>
    <n v="1043"/>
  </r>
  <r>
    <x v="0"/>
    <x v="64"/>
    <x v="0"/>
    <n v="353"/>
  </r>
  <r>
    <x v="0"/>
    <x v="13"/>
    <x v="2"/>
    <n v="1052"/>
  </r>
  <r>
    <x v="0"/>
    <x v="41"/>
    <x v="2"/>
    <n v="815"/>
  </r>
  <r>
    <x v="0"/>
    <x v="54"/>
    <x v="6"/>
    <n v="996"/>
  </r>
  <r>
    <x v="0"/>
    <x v="3"/>
    <x v="5"/>
    <n v="377"/>
  </r>
  <r>
    <x v="0"/>
    <x v="70"/>
    <x v="0"/>
    <n v="583"/>
  </r>
  <r>
    <x v="0"/>
    <x v="60"/>
    <x v="2"/>
    <n v="1224"/>
  </r>
  <r>
    <x v="0"/>
    <x v="70"/>
    <x v="6"/>
    <n v="1275"/>
  </r>
  <r>
    <x v="0"/>
    <x v="73"/>
    <x v="6"/>
    <n v="650"/>
  </r>
  <r>
    <x v="0"/>
    <x v="8"/>
    <x v="1"/>
    <n v="2340"/>
  </r>
  <r>
    <x v="0"/>
    <x v="36"/>
    <x v="0"/>
    <n v="542"/>
  </r>
  <r>
    <x v="0"/>
    <x v="33"/>
    <x v="3"/>
    <n v="259"/>
  </r>
  <r>
    <x v="0"/>
    <x v="2"/>
    <x v="0"/>
    <n v="709"/>
  </r>
  <r>
    <x v="0"/>
    <x v="47"/>
    <x v="4"/>
    <n v="13210"/>
  </r>
  <r>
    <x v="0"/>
    <x v="35"/>
    <x v="0"/>
    <n v="428"/>
  </r>
  <r>
    <x v="0"/>
    <x v="36"/>
    <x v="2"/>
    <n v="1157"/>
  </r>
  <r>
    <x v="0"/>
    <x v="64"/>
    <x v="2"/>
    <n v="688"/>
  </r>
  <r>
    <x v="1"/>
    <x v="29"/>
    <x v="0"/>
    <n v="395"/>
  </r>
  <r>
    <x v="2"/>
    <x v="55"/>
    <x v="4"/>
    <n v="1057"/>
  </r>
  <r>
    <x v="1"/>
    <x v="72"/>
    <x v="4"/>
    <n v="9406"/>
  </r>
  <r>
    <x v="3"/>
    <x v="41"/>
    <x v="1"/>
    <n v="705"/>
  </r>
  <r>
    <x v="4"/>
    <x v="26"/>
    <x v="2"/>
    <n v="131"/>
  </r>
  <r>
    <x v="1"/>
    <x v="28"/>
    <x v="0"/>
    <n v="391"/>
  </r>
  <r>
    <x v="3"/>
    <x v="53"/>
    <x v="6"/>
    <n v="158"/>
  </r>
  <r>
    <x v="1"/>
    <x v="11"/>
    <x v="2"/>
    <n v="684"/>
  </r>
  <r>
    <x v="4"/>
    <x v="60"/>
    <x v="2"/>
    <n v="104"/>
  </r>
  <r>
    <x v="4"/>
    <x v="40"/>
    <x v="5"/>
    <n v="7"/>
  </r>
  <r>
    <x v="4"/>
    <x v="66"/>
    <x v="3"/>
    <n v="1"/>
  </r>
  <r>
    <x v="4"/>
    <x v="54"/>
    <x v="2"/>
    <n v="50"/>
  </r>
  <r>
    <x v="3"/>
    <x v="70"/>
    <x v="6"/>
    <n v="255"/>
  </r>
  <r>
    <x v="2"/>
    <x v="44"/>
    <x v="5"/>
    <n v="8"/>
  </r>
  <r>
    <x v="2"/>
    <x v="14"/>
    <x v="4"/>
    <n v="977"/>
  </r>
  <r>
    <x v="2"/>
    <x v="41"/>
    <x v="2"/>
    <n v="15"/>
  </r>
  <r>
    <x v="1"/>
    <x v="30"/>
    <x v="4"/>
    <n v="11021"/>
  </r>
  <r>
    <x v="2"/>
    <x v="32"/>
    <x v="5"/>
    <n v="15"/>
  </r>
  <r>
    <x v="4"/>
    <x v="11"/>
    <x v="2"/>
    <n v="64"/>
  </r>
  <r>
    <x v="4"/>
    <x v="72"/>
    <x v="3"/>
    <n v="2"/>
  </r>
  <r>
    <x v="3"/>
    <x v="7"/>
    <x v="5"/>
    <n v="22"/>
  </r>
  <r>
    <x v="4"/>
    <x v="16"/>
    <x v="6"/>
    <n v="5"/>
  </r>
  <r>
    <x v="2"/>
    <x v="59"/>
    <x v="1"/>
    <n v="178"/>
  </r>
  <r>
    <x v="3"/>
    <x v="27"/>
    <x v="2"/>
    <n v="248"/>
  </r>
  <r>
    <x v="1"/>
    <x v="69"/>
    <x v="4"/>
    <n v="10259"/>
  </r>
  <r>
    <x v="3"/>
    <x v="38"/>
    <x v="3"/>
    <n v="23"/>
  </r>
  <r>
    <x v="3"/>
    <x v="40"/>
    <x v="4"/>
    <n v="1969"/>
  </r>
  <r>
    <x v="3"/>
    <x v="56"/>
    <x v="4"/>
    <n v="1657"/>
  </r>
  <r>
    <x v="2"/>
    <x v="25"/>
    <x v="2"/>
    <n v="23"/>
  </r>
  <r>
    <x v="3"/>
    <x v="0"/>
    <x v="2"/>
    <n v="194"/>
  </r>
  <r>
    <x v="4"/>
    <x v="6"/>
    <x v="3"/>
    <n v="4"/>
  </r>
  <r>
    <x v="1"/>
    <x v="33"/>
    <x v="2"/>
    <n v="644"/>
  </r>
  <r>
    <x v="2"/>
    <x v="0"/>
    <x v="5"/>
    <n v="7"/>
  </r>
  <r>
    <x v="4"/>
    <x v="19"/>
    <x v="1"/>
    <n v="167"/>
  </r>
  <r>
    <x v="4"/>
    <x v="42"/>
    <x v="0"/>
    <n v="1"/>
  </r>
  <r>
    <x v="1"/>
    <x v="32"/>
    <x v="5"/>
    <n v="340"/>
  </r>
  <r>
    <x v="2"/>
    <x v="2"/>
    <x v="6"/>
    <n v="6"/>
  </r>
  <r>
    <x v="1"/>
    <x v="38"/>
    <x v="4"/>
    <n v="10177"/>
  </r>
  <r>
    <x v="3"/>
    <x v="3"/>
    <x v="1"/>
    <n v="1021"/>
  </r>
  <r>
    <x v="1"/>
    <x v="56"/>
    <x v="6"/>
    <n v="799"/>
  </r>
  <r>
    <x v="2"/>
    <x v="47"/>
    <x v="5"/>
    <n v="8"/>
  </r>
  <r>
    <x v="3"/>
    <x v="63"/>
    <x v="3"/>
    <n v="22"/>
  </r>
  <r>
    <x v="3"/>
    <x v="51"/>
    <x v="0"/>
    <n v="153"/>
  </r>
  <r>
    <x v="1"/>
    <x v="25"/>
    <x v="0"/>
    <n v="405"/>
  </r>
  <r>
    <x v="3"/>
    <x v="44"/>
    <x v="5"/>
    <n v="22"/>
  </r>
  <r>
    <x v="2"/>
    <x v="62"/>
    <x v="2"/>
    <n v="20"/>
  </r>
  <r>
    <x v="3"/>
    <x v="59"/>
    <x v="4"/>
    <n v="1856"/>
  </r>
  <r>
    <x v="4"/>
    <x v="19"/>
    <x v="2"/>
    <n v="45"/>
  </r>
  <r>
    <x v="3"/>
    <x v="60"/>
    <x v="3"/>
    <n v="31"/>
  </r>
  <r>
    <x v="1"/>
    <x v="36"/>
    <x v="2"/>
    <n v="855"/>
  </r>
  <r>
    <x v="2"/>
    <x v="68"/>
    <x v="0"/>
    <n v="3"/>
  </r>
  <r>
    <x v="3"/>
    <x v="70"/>
    <x v="5"/>
    <n v="60"/>
  </r>
  <r>
    <x v="1"/>
    <x v="42"/>
    <x v="4"/>
    <n v="7297"/>
  </r>
  <r>
    <x v="2"/>
    <x v="45"/>
    <x v="0"/>
    <n v="2"/>
  </r>
  <r>
    <x v="3"/>
    <x v="42"/>
    <x v="3"/>
    <n v="18"/>
  </r>
  <r>
    <x v="3"/>
    <x v="40"/>
    <x v="2"/>
    <n v="138"/>
  </r>
  <r>
    <x v="1"/>
    <x v="58"/>
    <x v="3"/>
    <n v="324"/>
  </r>
  <r>
    <x v="3"/>
    <x v="4"/>
    <x v="5"/>
    <n v="43"/>
  </r>
  <r>
    <x v="2"/>
    <x v="48"/>
    <x v="5"/>
    <n v="13"/>
  </r>
  <r>
    <x v="1"/>
    <x v="14"/>
    <x v="6"/>
    <n v="834"/>
  </r>
  <r>
    <x v="2"/>
    <x v="35"/>
    <x v="2"/>
    <n v="31"/>
  </r>
  <r>
    <x v="3"/>
    <x v="16"/>
    <x v="3"/>
    <n v="28"/>
  </r>
  <r>
    <x v="3"/>
    <x v="48"/>
    <x v="4"/>
    <n v="1923"/>
  </r>
  <r>
    <x v="4"/>
    <x v="69"/>
    <x v="6"/>
    <n v="15"/>
  </r>
  <r>
    <x v="1"/>
    <x v="15"/>
    <x v="5"/>
    <n v="528"/>
  </r>
  <r>
    <x v="3"/>
    <x v="62"/>
    <x v="5"/>
    <n v="47"/>
  </r>
  <r>
    <x v="4"/>
    <x v="19"/>
    <x v="5"/>
    <n v="4"/>
  </r>
  <r>
    <x v="2"/>
    <x v="57"/>
    <x v="1"/>
    <n v="197"/>
  </r>
  <r>
    <x v="3"/>
    <x v="62"/>
    <x v="1"/>
    <n v="780"/>
  </r>
  <r>
    <x v="2"/>
    <x v="7"/>
    <x v="5"/>
    <n v="5"/>
  </r>
  <r>
    <x v="2"/>
    <x v="55"/>
    <x v="0"/>
    <n v="4"/>
  </r>
  <r>
    <x v="4"/>
    <x v="3"/>
    <x v="5"/>
    <n v="6"/>
  </r>
  <r>
    <x v="4"/>
    <x v="49"/>
    <x v="2"/>
    <n v="68"/>
  </r>
  <r>
    <x v="1"/>
    <x v="49"/>
    <x v="3"/>
    <n v="263"/>
  </r>
  <r>
    <x v="2"/>
    <x v="57"/>
    <x v="2"/>
    <n v="19"/>
  </r>
  <r>
    <x v="4"/>
    <x v="6"/>
    <x v="5"/>
    <n v="9"/>
  </r>
  <r>
    <x v="4"/>
    <x v="62"/>
    <x v="5"/>
    <n v="6"/>
  </r>
  <r>
    <x v="4"/>
    <x v="18"/>
    <x v="6"/>
    <n v="6"/>
  </r>
  <r>
    <x v="1"/>
    <x v="62"/>
    <x v="2"/>
    <n v="734"/>
  </r>
  <r>
    <x v="1"/>
    <x v="5"/>
    <x v="1"/>
    <n v="3957"/>
  </r>
  <r>
    <x v="3"/>
    <x v="36"/>
    <x v="3"/>
    <n v="33"/>
  </r>
  <r>
    <x v="2"/>
    <x v="10"/>
    <x v="4"/>
    <n v="748"/>
  </r>
  <r>
    <x v="2"/>
    <x v="11"/>
    <x v="4"/>
    <n v="879"/>
  </r>
  <r>
    <x v="2"/>
    <x v="32"/>
    <x v="0"/>
    <n v="1"/>
  </r>
  <r>
    <x v="3"/>
    <x v="6"/>
    <x v="0"/>
    <n v="125"/>
  </r>
  <r>
    <x v="1"/>
    <x v="3"/>
    <x v="2"/>
    <n v="900"/>
  </r>
  <r>
    <x v="3"/>
    <x v="27"/>
    <x v="3"/>
    <n v="24"/>
  </r>
  <r>
    <x v="1"/>
    <x v="29"/>
    <x v="2"/>
    <n v="899"/>
  </r>
  <r>
    <x v="1"/>
    <x v="62"/>
    <x v="5"/>
    <n v="332"/>
  </r>
  <r>
    <x v="3"/>
    <x v="70"/>
    <x v="4"/>
    <n v="2080"/>
  </r>
  <r>
    <x v="3"/>
    <x v="64"/>
    <x v="4"/>
    <n v="1194"/>
  </r>
  <r>
    <x v="3"/>
    <x v="16"/>
    <x v="2"/>
    <n v="148"/>
  </r>
  <r>
    <x v="4"/>
    <x v="54"/>
    <x v="6"/>
    <n v="37"/>
  </r>
  <r>
    <x v="2"/>
    <x v="59"/>
    <x v="5"/>
    <n v="6"/>
  </r>
  <r>
    <x v="4"/>
    <x v="35"/>
    <x v="1"/>
    <n v="23"/>
  </r>
  <r>
    <x v="4"/>
    <x v="21"/>
    <x v="6"/>
    <n v="8"/>
  </r>
  <r>
    <x v="2"/>
    <x v="57"/>
    <x v="6"/>
    <n v="12"/>
  </r>
  <r>
    <x v="2"/>
    <x v="1"/>
    <x v="2"/>
    <n v="10"/>
  </r>
  <r>
    <x v="3"/>
    <x v="55"/>
    <x v="4"/>
    <n v="1887"/>
  </r>
  <r>
    <x v="1"/>
    <x v="58"/>
    <x v="1"/>
    <n v="3933"/>
  </r>
  <r>
    <x v="2"/>
    <x v="25"/>
    <x v="4"/>
    <n v="1111"/>
  </r>
  <r>
    <x v="3"/>
    <x v="18"/>
    <x v="4"/>
    <n v="1516"/>
  </r>
  <r>
    <x v="4"/>
    <x v="20"/>
    <x v="2"/>
    <n v="43"/>
  </r>
  <r>
    <x v="2"/>
    <x v="58"/>
    <x v="3"/>
    <n v="26"/>
  </r>
  <r>
    <x v="4"/>
    <x v="17"/>
    <x v="6"/>
    <n v="13"/>
  </r>
  <r>
    <x v="3"/>
    <x v="14"/>
    <x v="0"/>
    <n v="111"/>
  </r>
  <r>
    <x v="3"/>
    <x v="49"/>
    <x v="3"/>
    <n v="37"/>
  </r>
  <r>
    <x v="4"/>
    <x v="48"/>
    <x v="5"/>
    <n v="10"/>
  </r>
  <r>
    <x v="2"/>
    <x v="74"/>
    <x v="3"/>
    <n v="11"/>
  </r>
  <r>
    <x v="1"/>
    <x v="39"/>
    <x v="5"/>
    <n v="204"/>
  </r>
  <r>
    <x v="2"/>
    <x v="61"/>
    <x v="4"/>
    <n v="778"/>
  </r>
  <r>
    <x v="1"/>
    <x v="38"/>
    <x v="6"/>
    <n v="850"/>
  </r>
  <r>
    <x v="3"/>
    <x v="65"/>
    <x v="6"/>
    <n v="149"/>
  </r>
  <r>
    <x v="1"/>
    <x v="39"/>
    <x v="6"/>
    <n v="450"/>
  </r>
  <r>
    <x v="4"/>
    <x v="70"/>
    <x v="2"/>
    <n v="68"/>
  </r>
  <r>
    <x v="1"/>
    <x v="2"/>
    <x v="4"/>
    <n v="10798"/>
  </r>
  <r>
    <x v="1"/>
    <x v="34"/>
    <x v="4"/>
    <n v="8564"/>
  </r>
  <r>
    <x v="4"/>
    <x v="17"/>
    <x v="5"/>
    <n v="7"/>
  </r>
  <r>
    <x v="1"/>
    <x v="35"/>
    <x v="5"/>
    <n v="263"/>
  </r>
  <r>
    <x v="4"/>
    <x v="52"/>
    <x v="0"/>
    <n v="7"/>
  </r>
  <r>
    <x v="4"/>
    <x v="23"/>
    <x v="2"/>
    <n v="62"/>
  </r>
  <r>
    <x v="4"/>
    <x v="57"/>
    <x v="0"/>
    <n v="2"/>
  </r>
  <r>
    <x v="3"/>
    <x v="17"/>
    <x v="2"/>
    <n v="127"/>
  </r>
  <r>
    <x v="2"/>
    <x v="35"/>
    <x v="3"/>
    <n v="13"/>
  </r>
  <r>
    <x v="2"/>
    <x v="72"/>
    <x v="4"/>
    <n v="1026"/>
  </r>
  <r>
    <x v="1"/>
    <x v="58"/>
    <x v="6"/>
    <n v="733"/>
  </r>
  <r>
    <x v="4"/>
    <x v="51"/>
    <x v="5"/>
    <n v="12"/>
  </r>
  <r>
    <x v="4"/>
    <x v="61"/>
    <x v="1"/>
    <n v="270"/>
  </r>
  <r>
    <x v="4"/>
    <x v="30"/>
    <x v="3"/>
    <n v="2"/>
  </r>
  <r>
    <x v="2"/>
    <x v="68"/>
    <x v="4"/>
    <n v="967"/>
  </r>
  <r>
    <x v="4"/>
    <x v="6"/>
    <x v="4"/>
    <n v="243"/>
  </r>
  <r>
    <x v="2"/>
    <x v="62"/>
    <x v="3"/>
    <n v="14"/>
  </r>
  <r>
    <x v="2"/>
    <x v="74"/>
    <x v="6"/>
    <n v="11"/>
  </r>
  <r>
    <x v="2"/>
    <x v="34"/>
    <x v="0"/>
    <n v="5"/>
  </r>
  <r>
    <x v="3"/>
    <x v="3"/>
    <x v="2"/>
    <n v="182"/>
  </r>
  <r>
    <x v="3"/>
    <x v="55"/>
    <x v="2"/>
    <n v="157"/>
  </r>
  <r>
    <x v="2"/>
    <x v="10"/>
    <x v="3"/>
    <n v="13"/>
  </r>
  <r>
    <x v="3"/>
    <x v="25"/>
    <x v="5"/>
    <n v="42"/>
  </r>
  <r>
    <x v="3"/>
    <x v="26"/>
    <x v="0"/>
    <n v="117"/>
  </r>
  <r>
    <x v="2"/>
    <x v="19"/>
    <x v="5"/>
    <n v="13"/>
  </r>
  <r>
    <x v="4"/>
    <x v="33"/>
    <x v="2"/>
    <n v="32"/>
  </r>
  <r>
    <x v="4"/>
    <x v="71"/>
    <x v="1"/>
    <n v="186"/>
  </r>
  <r>
    <x v="4"/>
    <x v="38"/>
    <x v="4"/>
    <n v="376"/>
  </r>
  <r>
    <x v="2"/>
    <x v="63"/>
    <x v="6"/>
    <n v="5"/>
  </r>
  <r>
    <x v="4"/>
    <x v="41"/>
    <x v="4"/>
    <n v="307"/>
  </r>
  <r>
    <x v="4"/>
    <x v="25"/>
    <x v="0"/>
    <n v="4"/>
  </r>
  <r>
    <x v="4"/>
    <x v="52"/>
    <x v="1"/>
    <n v="61"/>
  </r>
  <r>
    <x v="1"/>
    <x v="59"/>
    <x v="5"/>
    <n v="297"/>
  </r>
  <r>
    <x v="3"/>
    <x v="42"/>
    <x v="4"/>
    <n v="1424"/>
  </r>
  <r>
    <x v="3"/>
    <x v="64"/>
    <x v="5"/>
    <n v="30"/>
  </r>
  <r>
    <x v="3"/>
    <x v="17"/>
    <x v="6"/>
    <n v="151"/>
  </r>
  <r>
    <x v="4"/>
    <x v="42"/>
    <x v="5"/>
    <n v="4"/>
  </r>
  <r>
    <x v="2"/>
    <x v="74"/>
    <x v="5"/>
    <n v="6"/>
  </r>
  <r>
    <x v="1"/>
    <x v="21"/>
    <x v="6"/>
    <n v="631"/>
  </r>
  <r>
    <x v="2"/>
    <x v="32"/>
    <x v="2"/>
    <n v="11"/>
  </r>
  <r>
    <x v="2"/>
    <x v="27"/>
    <x v="6"/>
    <n v="9"/>
  </r>
  <r>
    <x v="4"/>
    <x v="74"/>
    <x v="6"/>
    <n v="20"/>
  </r>
  <r>
    <x v="2"/>
    <x v="8"/>
    <x v="2"/>
    <n v="7"/>
  </r>
  <r>
    <x v="2"/>
    <x v="40"/>
    <x v="3"/>
    <n v="10"/>
  </r>
  <r>
    <x v="1"/>
    <x v="71"/>
    <x v="1"/>
    <n v="3190"/>
  </r>
  <r>
    <x v="1"/>
    <x v="46"/>
    <x v="0"/>
    <n v="373"/>
  </r>
  <r>
    <x v="2"/>
    <x v="9"/>
    <x v="2"/>
    <n v="24"/>
  </r>
  <r>
    <x v="3"/>
    <x v="65"/>
    <x v="3"/>
    <n v="20"/>
  </r>
  <r>
    <x v="3"/>
    <x v="54"/>
    <x v="4"/>
    <n v="1623"/>
  </r>
  <r>
    <x v="4"/>
    <x v="64"/>
    <x v="4"/>
    <n v="428"/>
  </r>
  <r>
    <x v="2"/>
    <x v="74"/>
    <x v="1"/>
    <n v="98"/>
  </r>
  <r>
    <x v="2"/>
    <x v="38"/>
    <x v="0"/>
    <n v="3"/>
  </r>
  <r>
    <x v="4"/>
    <x v="46"/>
    <x v="1"/>
    <n v="33"/>
  </r>
  <r>
    <x v="2"/>
    <x v="27"/>
    <x v="0"/>
    <n v="3"/>
  </r>
  <r>
    <x v="4"/>
    <x v="8"/>
    <x v="5"/>
    <n v="2"/>
  </r>
  <r>
    <x v="2"/>
    <x v="44"/>
    <x v="6"/>
    <n v="19"/>
  </r>
  <r>
    <x v="3"/>
    <x v="33"/>
    <x v="2"/>
    <n v="137"/>
  </r>
  <r>
    <x v="1"/>
    <x v="8"/>
    <x v="6"/>
    <n v="431"/>
  </r>
  <r>
    <x v="2"/>
    <x v="4"/>
    <x v="4"/>
    <n v="900"/>
  </r>
  <r>
    <x v="3"/>
    <x v="67"/>
    <x v="5"/>
    <n v="39"/>
  </r>
  <r>
    <x v="2"/>
    <x v="33"/>
    <x v="2"/>
    <n v="21"/>
  </r>
  <r>
    <x v="2"/>
    <x v="32"/>
    <x v="1"/>
    <n v="179"/>
  </r>
  <r>
    <x v="2"/>
    <x v="3"/>
    <x v="6"/>
    <n v="7"/>
  </r>
  <r>
    <x v="2"/>
    <x v="69"/>
    <x v="3"/>
    <n v="13"/>
  </r>
  <r>
    <x v="1"/>
    <x v="70"/>
    <x v="2"/>
    <n v="930"/>
  </r>
  <r>
    <x v="2"/>
    <x v="64"/>
    <x v="1"/>
    <n v="89"/>
  </r>
  <r>
    <x v="4"/>
    <x v="30"/>
    <x v="1"/>
    <n v="286"/>
  </r>
  <r>
    <x v="1"/>
    <x v="21"/>
    <x v="3"/>
    <n v="199"/>
  </r>
  <r>
    <x v="3"/>
    <x v="11"/>
    <x v="3"/>
    <n v="17"/>
  </r>
  <r>
    <x v="4"/>
    <x v="55"/>
    <x v="1"/>
    <n v="296"/>
  </r>
  <r>
    <x v="1"/>
    <x v="17"/>
    <x v="5"/>
    <n v="397"/>
  </r>
  <r>
    <x v="3"/>
    <x v="37"/>
    <x v="0"/>
    <n v="138"/>
  </r>
  <r>
    <x v="2"/>
    <x v="30"/>
    <x v="4"/>
    <n v="1129"/>
  </r>
  <r>
    <x v="4"/>
    <x v="53"/>
    <x v="5"/>
    <n v="11"/>
  </r>
  <r>
    <x v="4"/>
    <x v="19"/>
    <x v="6"/>
    <n v="9"/>
  </r>
  <r>
    <x v="4"/>
    <x v="9"/>
    <x v="4"/>
    <n v="67"/>
  </r>
  <r>
    <x v="3"/>
    <x v="58"/>
    <x v="6"/>
    <n v="186"/>
  </r>
  <r>
    <x v="3"/>
    <x v="71"/>
    <x v="2"/>
    <n v="225"/>
  </r>
  <r>
    <x v="2"/>
    <x v="8"/>
    <x v="6"/>
    <n v="7"/>
  </r>
  <r>
    <x v="4"/>
    <x v="40"/>
    <x v="3"/>
    <n v="31"/>
  </r>
  <r>
    <x v="4"/>
    <x v="19"/>
    <x v="0"/>
    <n v="1"/>
  </r>
  <r>
    <x v="1"/>
    <x v="47"/>
    <x v="6"/>
    <n v="869"/>
  </r>
  <r>
    <x v="3"/>
    <x v="20"/>
    <x v="3"/>
    <n v="28"/>
  </r>
  <r>
    <x v="4"/>
    <x v="29"/>
    <x v="6"/>
    <n v="11"/>
  </r>
  <r>
    <x v="1"/>
    <x v="56"/>
    <x v="3"/>
    <n v="262"/>
  </r>
  <r>
    <x v="3"/>
    <x v="30"/>
    <x v="5"/>
    <n v="37"/>
  </r>
  <r>
    <x v="4"/>
    <x v="60"/>
    <x v="0"/>
    <n v="7"/>
  </r>
  <r>
    <x v="1"/>
    <x v="66"/>
    <x v="1"/>
    <n v="4831"/>
  </r>
  <r>
    <x v="4"/>
    <x v="44"/>
    <x v="2"/>
    <n v="107"/>
  </r>
  <r>
    <x v="3"/>
    <x v="31"/>
    <x v="2"/>
    <n v="171"/>
  </r>
  <r>
    <x v="4"/>
    <x v="50"/>
    <x v="1"/>
    <n v="44"/>
  </r>
  <r>
    <x v="2"/>
    <x v="58"/>
    <x v="5"/>
    <n v="16"/>
  </r>
  <r>
    <x v="2"/>
    <x v="47"/>
    <x v="6"/>
    <n v="12"/>
  </r>
  <r>
    <x v="4"/>
    <x v="35"/>
    <x v="3"/>
    <n v="10"/>
  </r>
  <r>
    <x v="2"/>
    <x v="17"/>
    <x v="3"/>
    <n v="10"/>
  </r>
  <r>
    <x v="1"/>
    <x v="40"/>
    <x v="0"/>
    <n v="356"/>
  </r>
  <r>
    <x v="2"/>
    <x v="38"/>
    <x v="5"/>
    <n v="15"/>
  </r>
  <r>
    <x v="1"/>
    <x v="29"/>
    <x v="1"/>
    <n v="4342"/>
  </r>
  <r>
    <x v="4"/>
    <x v="56"/>
    <x v="6"/>
    <n v="19"/>
  </r>
  <r>
    <x v="3"/>
    <x v="17"/>
    <x v="4"/>
    <n v="1316"/>
  </r>
  <r>
    <x v="1"/>
    <x v="57"/>
    <x v="2"/>
    <n v="666"/>
  </r>
  <r>
    <x v="4"/>
    <x v="33"/>
    <x v="4"/>
    <n v="77"/>
  </r>
  <r>
    <x v="1"/>
    <x v="0"/>
    <x v="5"/>
    <n v="319"/>
  </r>
  <r>
    <x v="3"/>
    <x v="69"/>
    <x v="2"/>
    <n v="240"/>
  </r>
  <r>
    <x v="1"/>
    <x v="9"/>
    <x v="0"/>
    <n v="243"/>
  </r>
  <r>
    <x v="2"/>
    <x v="58"/>
    <x v="2"/>
    <n v="26"/>
  </r>
  <r>
    <x v="1"/>
    <x v="36"/>
    <x v="0"/>
    <n v="412"/>
  </r>
  <r>
    <x v="2"/>
    <x v="48"/>
    <x v="4"/>
    <n v="1066"/>
  </r>
  <r>
    <x v="1"/>
    <x v="35"/>
    <x v="3"/>
    <n v="242"/>
  </r>
  <r>
    <x v="1"/>
    <x v="0"/>
    <x v="4"/>
    <n v="9800"/>
  </r>
  <r>
    <x v="1"/>
    <x v="68"/>
    <x v="0"/>
    <n v="394"/>
  </r>
  <r>
    <x v="2"/>
    <x v="54"/>
    <x v="5"/>
    <n v="8"/>
  </r>
  <r>
    <x v="1"/>
    <x v="54"/>
    <x v="6"/>
    <n v="751"/>
  </r>
  <r>
    <x v="3"/>
    <x v="35"/>
    <x v="2"/>
    <n v="177"/>
  </r>
  <r>
    <x v="4"/>
    <x v="16"/>
    <x v="3"/>
    <n v="5"/>
  </r>
  <r>
    <x v="2"/>
    <x v="34"/>
    <x v="1"/>
    <n v="163"/>
  </r>
  <r>
    <x v="1"/>
    <x v="31"/>
    <x v="6"/>
    <n v="761"/>
  </r>
  <r>
    <x v="3"/>
    <x v="24"/>
    <x v="2"/>
    <n v="250"/>
  </r>
  <r>
    <x v="3"/>
    <x v="27"/>
    <x v="0"/>
    <n v="209"/>
  </r>
  <r>
    <x v="1"/>
    <x v="27"/>
    <x v="3"/>
    <n v="250"/>
  </r>
  <r>
    <x v="2"/>
    <x v="6"/>
    <x v="1"/>
    <n v="190"/>
  </r>
  <r>
    <x v="4"/>
    <x v="37"/>
    <x v="1"/>
    <n v="46"/>
  </r>
  <r>
    <x v="1"/>
    <x v="0"/>
    <x v="1"/>
    <n v="3885"/>
  </r>
  <r>
    <x v="2"/>
    <x v="50"/>
    <x v="3"/>
    <n v="13"/>
  </r>
  <r>
    <x v="2"/>
    <x v="24"/>
    <x v="1"/>
    <n v="212"/>
  </r>
  <r>
    <x v="3"/>
    <x v="26"/>
    <x v="1"/>
    <n v="572"/>
  </r>
  <r>
    <x v="4"/>
    <x v="9"/>
    <x v="5"/>
    <n v="3"/>
  </r>
  <r>
    <x v="4"/>
    <x v="20"/>
    <x v="0"/>
    <n v="7"/>
  </r>
  <r>
    <x v="1"/>
    <x v="41"/>
    <x v="5"/>
    <n v="303"/>
  </r>
  <r>
    <x v="2"/>
    <x v="72"/>
    <x v="2"/>
    <n v="15"/>
  </r>
  <r>
    <x v="4"/>
    <x v="37"/>
    <x v="2"/>
    <n v="97"/>
  </r>
  <r>
    <x v="2"/>
    <x v="74"/>
    <x v="2"/>
    <n v="14"/>
  </r>
  <r>
    <x v="3"/>
    <x v="4"/>
    <x v="0"/>
    <n v="96"/>
  </r>
  <r>
    <x v="3"/>
    <x v="73"/>
    <x v="5"/>
    <n v="12"/>
  </r>
  <r>
    <x v="3"/>
    <x v="42"/>
    <x v="2"/>
    <n v="123"/>
  </r>
  <r>
    <x v="3"/>
    <x v="63"/>
    <x v="2"/>
    <n v="148"/>
  </r>
  <r>
    <x v="1"/>
    <x v="68"/>
    <x v="3"/>
    <n v="265"/>
  </r>
  <r>
    <x v="3"/>
    <x v="32"/>
    <x v="3"/>
    <n v="16"/>
  </r>
  <r>
    <x v="3"/>
    <x v="8"/>
    <x v="1"/>
    <n v="413"/>
  </r>
  <r>
    <x v="1"/>
    <x v="23"/>
    <x v="1"/>
    <n v="3555"/>
  </r>
  <r>
    <x v="2"/>
    <x v="38"/>
    <x v="6"/>
    <n v="7"/>
  </r>
  <r>
    <x v="4"/>
    <x v="54"/>
    <x v="5"/>
    <n v="8"/>
  </r>
  <r>
    <x v="2"/>
    <x v="61"/>
    <x v="1"/>
    <n v="119"/>
  </r>
  <r>
    <x v="4"/>
    <x v="69"/>
    <x v="2"/>
    <n v="64"/>
  </r>
  <r>
    <x v="4"/>
    <x v="51"/>
    <x v="1"/>
    <n v="216"/>
  </r>
  <r>
    <x v="3"/>
    <x v="25"/>
    <x v="3"/>
    <n v="35"/>
  </r>
  <r>
    <x v="2"/>
    <x v="4"/>
    <x v="6"/>
    <n v="7"/>
  </r>
  <r>
    <x v="3"/>
    <x v="24"/>
    <x v="1"/>
    <n v="878"/>
  </r>
  <r>
    <x v="2"/>
    <x v="8"/>
    <x v="3"/>
    <n v="11"/>
  </r>
  <r>
    <x v="3"/>
    <x v="36"/>
    <x v="6"/>
    <n v="223"/>
  </r>
  <r>
    <x v="1"/>
    <x v="52"/>
    <x v="4"/>
    <n v="8865"/>
  </r>
  <r>
    <x v="3"/>
    <x v="73"/>
    <x v="2"/>
    <n v="151"/>
  </r>
  <r>
    <x v="1"/>
    <x v="20"/>
    <x v="2"/>
    <n v="601"/>
  </r>
  <r>
    <x v="3"/>
    <x v="29"/>
    <x v="2"/>
    <n v="267"/>
  </r>
  <r>
    <x v="2"/>
    <x v="62"/>
    <x v="5"/>
    <n v="10"/>
  </r>
  <r>
    <x v="4"/>
    <x v="21"/>
    <x v="1"/>
    <n v="161"/>
  </r>
  <r>
    <x v="1"/>
    <x v="66"/>
    <x v="3"/>
    <n v="260"/>
  </r>
  <r>
    <x v="2"/>
    <x v="54"/>
    <x v="0"/>
    <n v="2"/>
  </r>
  <r>
    <x v="3"/>
    <x v="16"/>
    <x v="6"/>
    <n v="139"/>
  </r>
  <r>
    <x v="1"/>
    <x v="5"/>
    <x v="5"/>
    <n v="327"/>
  </r>
  <r>
    <x v="3"/>
    <x v="42"/>
    <x v="1"/>
    <n v="713"/>
  </r>
  <r>
    <x v="2"/>
    <x v="67"/>
    <x v="6"/>
    <n v="8"/>
  </r>
  <r>
    <x v="2"/>
    <x v="4"/>
    <x v="3"/>
    <n v="14"/>
  </r>
  <r>
    <x v="1"/>
    <x v="57"/>
    <x v="5"/>
    <n v="302"/>
  </r>
  <r>
    <x v="1"/>
    <x v="4"/>
    <x v="5"/>
    <n v="331"/>
  </r>
  <r>
    <x v="4"/>
    <x v="45"/>
    <x v="2"/>
    <n v="50"/>
  </r>
  <r>
    <x v="4"/>
    <x v="48"/>
    <x v="1"/>
    <n v="109"/>
  </r>
  <r>
    <x v="4"/>
    <x v="18"/>
    <x v="4"/>
    <n v="270"/>
  </r>
  <r>
    <x v="4"/>
    <x v="66"/>
    <x v="6"/>
    <n v="8"/>
  </r>
  <r>
    <x v="2"/>
    <x v="32"/>
    <x v="6"/>
    <n v="14"/>
  </r>
  <r>
    <x v="2"/>
    <x v="13"/>
    <x v="1"/>
    <n v="204"/>
  </r>
  <r>
    <x v="2"/>
    <x v="42"/>
    <x v="3"/>
    <n v="9"/>
  </r>
  <r>
    <x v="4"/>
    <x v="26"/>
    <x v="4"/>
    <n v="354"/>
  </r>
  <r>
    <x v="2"/>
    <x v="46"/>
    <x v="5"/>
    <n v="7"/>
  </r>
  <r>
    <x v="3"/>
    <x v="37"/>
    <x v="5"/>
    <n v="22"/>
  </r>
  <r>
    <x v="3"/>
    <x v="1"/>
    <x v="6"/>
    <n v="108"/>
  </r>
  <r>
    <x v="1"/>
    <x v="35"/>
    <x v="4"/>
    <n v="8775"/>
  </r>
  <r>
    <x v="2"/>
    <x v="19"/>
    <x v="0"/>
    <n v="3"/>
  </r>
  <r>
    <x v="3"/>
    <x v="40"/>
    <x v="3"/>
    <n v="21"/>
  </r>
  <r>
    <x v="2"/>
    <x v="15"/>
    <x v="0"/>
    <n v="5"/>
  </r>
  <r>
    <x v="2"/>
    <x v="8"/>
    <x v="4"/>
    <n v="542"/>
  </r>
  <r>
    <x v="3"/>
    <x v="58"/>
    <x v="4"/>
    <n v="2046"/>
  </r>
  <r>
    <x v="1"/>
    <x v="40"/>
    <x v="1"/>
    <n v="3734"/>
  </r>
  <r>
    <x v="2"/>
    <x v="68"/>
    <x v="2"/>
    <n v="14"/>
  </r>
  <r>
    <x v="1"/>
    <x v="69"/>
    <x v="6"/>
    <n v="888"/>
  </r>
  <r>
    <x v="4"/>
    <x v="52"/>
    <x v="6"/>
    <n v="3"/>
  </r>
  <r>
    <x v="3"/>
    <x v="21"/>
    <x v="3"/>
    <n v="15"/>
  </r>
  <r>
    <x v="4"/>
    <x v="8"/>
    <x v="2"/>
    <n v="35"/>
  </r>
  <r>
    <x v="1"/>
    <x v="37"/>
    <x v="0"/>
    <n v="354"/>
  </r>
  <r>
    <x v="3"/>
    <x v="30"/>
    <x v="0"/>
    <n v="187"/>
  </r>
  <r>
    <x v="2"/>
    <x v="70"/>
    <x v="2"/>
    <n v="11"/>
  </r>
  <r>
    <x v="3"/>
    <x v="59"/>
    <x v="6"/>
    <n v="182"/>
  </r>
  <r>
    <x v="1"/>
    <x v="44"/>
    <x v="4"/>
    <n v="9140"/>
  </r>
  <r>
    <x v="1"/>
    <x v="29"/>
    <x v="4"/>
    <n v="11327"/>
  </r>
  <r>
    <x v="4"/>
    <x v="59"/>
    <x v="0"/>
    <n v="1"/>
  </r>
  <r>
    <x v="4"/>
    <x v="5"/>
    <x v="4"/>
    <n v="207"/>
  </r>
  <r>
    <x v="3"/>
    <x v="32"/>
    <x v="2"/>
    <n v="220"/>
  </r>
  <r>
    <x v="3"/>
    <x v="33"/>
    <x v="4"/>
    <n v="1710"/>
  </r>
  <r>
    <x v="4"/>
    <x v="51"/>
    <x v="2"/>
    <n v="59"/>
  </r>
  <r>
    <x v="3"/>
    <x v="49"/>
    <x v="1"/>
    <n v="994"/>
  </r>
  <r>
    <x v="1"/>
    <x v="12"/>
    <x v="1"/>
    <n v="2763"/>
  </r>
  <r>
    <x v="1"/>
    <x v="13"/>
    <x v="5"/>
    <n v="361"/>
  </r>
  <r>
    <x v="2"/>
    <x v="49"/>
    <x v="4"/>
    <n v="1067"/>
  </r>
  <r>
    <x v="1"/>
    <x v="57"/>
    <x v="1"/>
    <n v="3951"/>
  </r>
  <r>
    <x v="3"/>
    <x v="11"/>
    <x v="6"/>
    <n v="162"/>
  </r>
  <r>
    <x v="3"/>
    <x v="71"/>
    <x v="1"/>
    <n v="735"/>
  </r>
  <r>
    <x v="4"/>
    <x v="24"/>
    <x v="6"/>
    <n v="5"/>
  </r>
  <r>
    <x v="3"/>
    <x v="23"/>
    <x v="0"/>
    <n v="193"/>
  </r>
  <r>
    <x v="1"/>
    <x v="62"/>
    <x v="4"/>
    <n v="9375"/>
  </r>
  <r>
    <x v="1"/>
    <x v="16"/>
    <x v="4"/>
    <n v="9216"/>
  </r>
  <r>
    <x v="2"/>
    <x v="22"/>
    <x v="5"/>
    <n v="9"/>
  </r>
  <r>
    <x v="3"/>
    <x v="41"/>
    <x v="3"/>
    <n v="21"/>
  </r>
  <r>
    <x v="4"/>
    <x v="32"/>
    <x v="4"/>
    <n v="144"/>
  </r>
  <r>
    <x v="1"/>
    <x v="7"/>
    <x v="6"/>
    <n v="735"/>
  </r>
  <r>
    <x v="3"/>
    <x v="52"/>
    <x v="4"/>
    <n v="1857"/>
  </r>
  <r>
    <x v="2"/>
    <x v="47"/>
    <x v="0"/>
    <n v="6"/>
  </r>
  <r>
    <x v="1"/>
    <x v="22"/>
    <x v="4"/>
    <n v="9908"/>
  </r>
  <r>
    <x v="1"/>
    <x v="10"/>
    <x v="6"/>
    <n v="684"/>
  </r>
  <r>
    <x v="2"/>
    <x v="70"/>
    <x v="4"/>
    <n v="1086"/>
  </r>
  <r>
    <x v="3"/>
    <x v="3"/>
    <x v="3"/>
    <n v="19"/>
  </r>
  <r>
    <x v="1"/>
    <x v="57"/>
    <x v="4"/>
    <n v="9786"/>
  </r>
  <r>
    <x v="3"/>
    <x v="14"/>
    <x v="4"/>
    <n v="1898"/>
  </r>
  <r>
    <x v="3"/>
    <x v="53"/>
    <x v="2"/>
    <n v="169"/>
  </r>
  <r>
    <x v="4"/>
    <x v="62"/>
    <x v="6"/>
    <n v="7"/>
  </r>
  <r>
    <x v="3"/>
    <x v="23"/>
    <x v="6"/>
    <n v="236"/>
  </r>
  <r>
    <x v="4"/>
    <x v="69"/>
    <x v="3"/>
    <n v="13"/>
  </r>
  <r>
    <x v="1"/>
    <x v="49"/>
    <x v="2"/>
    <n v="691"/>
  </r>
  <r>
    <x v="1"/>
    <x v="12"/>
    <x v="5"/>
    <n v="226"/>
  </r>
  <r>
    <x v="2"/>
    <x v="10"/>
    <x v="1"/>
    <n v="130"/>
  </r>
  <r>
    <x v="3"/>
    <x v="59"/>
    <x v="0"/>
    <n v="94"/>
  </r>
  <r>
    <x v="4"/>
    <x v="15"/>
    <x v="5"/>
    <n v="10"/>
  </r>
  <r>
    <x v="4"/>
    <x v="43"/>
    <x v="3"/>
    <n v="2"/>
  </r>
  <r>
    <x v="4"/>
    <x v="1"/>
    <x v="6"/>
    <n v="4"/>
  </r>
  <r>
    <x v="1"/>
    <x v="22"/>
    <x v="1"/>
    <n v="3625"/>
  </r>
  <r>
    <x v="3"/>
    <x v="4"/>
    <x v="6"/>
    <n v="173"/>
  </r>
  <r>
    <x v="4"/>
    <x v="7"/>
    <x v="6"/>
    <n v="19"/>
  </r>
  <r>
    <x v="1"/>
    <x v="29"/>
    <x v="5"/>
    <n v="350"/>
  </r>
  <r>
    <x v="3"/>
    <x v="8"/>
    <x v="3"/>
    <n v="12"/>
  </r>
  <r>
    <x v="4"/>
    <x v="60"/>
    <x v="6"/>
    <n v="3"/>
  </r>
  <r>
    <x v="4"/>
    <x v="39"/>
    <x v="5"/>
    <n v="4"/>
  </r>
  <r>
    <x v="1"/>
    <x v="13"/>
    <x v="3"/>
    <n v="228"/>
  </r>
  <r>
    <x v="2"/>
    <x v="48"/>
    <x v="1"/>
    <n v="179"/>
  </r>
  <r>
    <x v="4"/>
    <x v="12"/>
    <x v="3"/>
    <n v="1"/>
  </r>
  <r>
    <x v="2"/>
    <x v="23"/>
    <x v="1"/>
    <n v="219"/>
  </r>
  <r>
    <x v="2"/>
    <x v="74"/>
    <x v="4"/>
    <n v="616"/>
  </r>
  <r>
    <x v="4"/>
    <x v="57"/>
    <x v="4"/>
    <n v="163"/>
  </r>
  <r>
    <x v="2"/>
    <x v="20"/>
    <x v="6"/>
    <n v="8"/>
  </r>
  <r>
    <x v="1"/>
    <x v="34"/>
    <x v="6"/>
    <n v="757"/>
  </r>
  <r>
    <x v="3"/>
    <x v="71"/>
    <x v="0"/>
    <n v="191"/>
  </r>
  <r>
    <x v="4"/>
    <x v="21"/>
    <x v="4"/>
    <n v="228"/>
  </r>
  <r>
    <x v="3"/>
    <x v="73"/>
    <x v="6"/>
    <n v="128"/>
  </r>
  <r>
    <x v="1"/>
    <x v="28"/>
    <x v="2"/>
    <n v="751"/>
  </r>
  <r>
    <x v="1"/>
    <x v="20"/>
    <x v="0"/>
    <n v="265"/>
  </r>
  <r>
    <x v="1"/>
    <x v="32"/>
    <x v="0"/>
    <n v="435"/>
  </r>
  <r>
    <x v="2"/>
    <x v="32"/>
    <x v="3"/>
    <n v="27"/>
  </r>
  <r>
    <x v="2"/>
    <x v="73"/>
    <x v="5"/>
    <n v="11"/>
  </r>
  <r>
    <x v="2"/>
    <x v="15"/>
    <x v="1"/>
    <n v="194"/>
  </r>
  <r>
    <x v="1"/>
    <x v="10"/>
    <x v="4"/>
    <n v="7544"/>
  </r>
  <r>
    <x v="3"/>
    <x v="56"/>
    <x v="6"/>
    <n v="195"/>
  </r>
  <r>
    <x v="1"/>
    <x v="73"/>
    <x v="4"/>
    <n v="6687"/>
  </r>
  <r>
    <x v="2"/>
    <x v="53"/>
    <x v="6"/>
    <n v="2"/>
  </r>
  <r>
    <x v="4"/>
    <x v="32"/>
    <x v="5"/>
    <n v="2"/>
  </r>
  <r>
    <x v="1"/>
    <x v="47"/>
    <x v="5"/>
    <n v="417"/>
  </r>
  <r>
    <x v="4"/>
    <x v="59"/>
    <x v="5"/>
    <n v="6"/>
  </r>
  <r>
    <x v="3"/>
    <x v="74"/>
    <x v="5"/>
    <n v="21"/>
  </r>
  <r>
    <x v="3"/>
    <x v="36"/>
    <x v="5"/>
    <n v="41"/>
  </r>
  <r>
    <x v="4"/>
    <x v="72"/>
    <x v="6"/>
    <n v="28"/>
  </r>
  <r>
    <x v="2"/>
    <x v="41"/>
    <x v="5"/>
    <n v="7"/>
  </r>
  <r>
    <x v="1"/>
    <x v="45"/>
    <x v="4"/>
    <n v="10317"/>
  </r>
  <r>
    <x v="3"/>
    <x v="5"/>
    <x v="6"/>
    <n v="148"/>
  </r>
  <r>
    <x v="3"/>
    <x v="27"/>
    <x v="4"/>
    <n v="2319"/>
  </r>
  <r>
    <x v="2"/>
    <x v="20"/>
    <x v="1"/>
    <n v="101"/>
  </r>
  <r>
    <x v="4"/>
    <x v="63"/>
    <x v="2"/>
    <n v="41"/>
  </r>
  <r>
    <x v="4"/>
    <x v="47"/>
    <x v="4"/>
    <n v="369"/>
  </r>
  <r>
    <x v="2"/>
    <x v="44"/>
    <x v="1"/>
    <n v="148"/>
  </r>
  <r>
    <x v="1"/>
    <x v="27"/>
    <x v="0"/>
    <n v="435"/>
  </r>
  <r>
    <x v="1"/>
    <x v="22"/>
    <x v="2"/>
    <n v="814"/>
  </r>
  <r>
    <x v="4"/>
    <x v="70"/>
    <x v="5"/>
    <n v="13"/>
  </r>
  <r>
    <x v="2"/>
    <x v="50"/>
    <x v="6"/>
    <n v="2"/>
  </r>
  <r>
    <x v="2"/>
    <x v="48"/>
    <x v="0"/>
    <n v="3"/>
  </r>
  <r>
    <x v="1"/>
    <x v="33"/>
    <x v="5"/>
    <n v="226"/>
  </r>
  <r>
    <x v="3"/>
    <x v="55"/>
    <x v="0"/>
    <n v="180"/>
  </r>
  <r>
    <x v="1"/>
    <x v="6"/>
    <x v="3"/>
    <n v="212"/>
  </r>
  <r>
    <x v="1"/>
    <x v="36"/>
    <x v="1"/>
    <n v="4391"/>
  </r>
  <r>
    <x v="4"/>
    <x v="4"/>
    <x v="4"/>
    <n v="282"/>
  </r>
  <r>
    <x v="2"/>
    <x v="39"/>
    <x v="3"/>
    <n v="14"/>
  </r>
  <r>
    <x v="4"/>
    <x v="49"/>
    <x v="6"/>
    <n v="39"/>
  </r>
  <r>
    <x v="4"/>
    <x v="60"/>
    <x v="3"/>
    <n v="1"/>
  </r>
  <r>
    <x v="4"/>
    <x v="28"/>
    <x v="0"/>
    <n v="6"/>
  </r>
  <r>
    <x v="4"/>
    <x v="33"/>
    <x v="3"/>
    <n v="1"/>
  </r>
  <r>
    <x v="4"/>
    <x v="12"/>
    <x v="1"/>
    <n v="27"/>
  </r>
  <r>
    <x v="1"/>
    <x v="44"/>
    <x v="6"/>
    <n v="916"/>
  </r>
  <r>
    <x v="2"/>
    <x v="68"/>
    <x v="5"/>
    <n v="13"/>
  </r>
  <r>
    <x v="2"/>
    <x v="34"/>
    <x v="5"/>
    <n v="6"/>
  </r>
  <r>
    <x v="3"/>
    <x v="33"/>
    <x v="3"/>
    <n v="22"/>
  </r>
  <r>
    <x v="2"/>
    <x v="14"/>
    <x v="3"/>
    <n v="9"/>
  </r>
  <r>
    <x v="1"/>
    <x v="65"/>
    <x v="0"/>
    <n v="304"/>
  </r>
  <r>
    <x v="4"/>
    <x v="32"/>
    <x v="0"/>
    <n v="3"/>
  </r>
  <r>
    <x v="4"/>
    <x v="16"/>
    <x v="1"/>
    <n v="35"/>
  </r>
  <r>
    <x v="1"/>
    <x v="17"/>
    <x v="0"/>
    <n v="365"/>
  </r>
  <r>
    <x v="4"/>
    <x v="31"/>
    <x v="3"/>
    <n v="1"/>
  </r>
  <r>
    <x v="3"/>
    <x v="54"/>
    <x v="1"/>
    <n v="651"/>
  </r>
  <r>
    <x v="1"/>
    <x v="65"/>
    <x v="4"/>
    <n v="8182"/>
  </r>
  <r>
    <x v="2"/>
    <x v="10"/>
    <x v="2"/>
    <n v="10"/>
  </r>
  <r>
    <x v="4"/>
    <x v="50"/>
    <x v="2"/>
    <n v="31"/>
  </r>
  <r>
    <x v="1"/>
    <x v="63"/>
    <x v="1"/>
    <n v="3112"/>
  </r>
  <r>
    <x v="1"/>
    <x v="27"/>
    <x v="6"/>
    <n v="925"/>
  </r>
  <r>
    <x v="3"/>
    <x v="53"/>
    <x v="5"/>
    <n v="24"/>
  </r>
  <r>
    <x v="3"/>
    <x v="27"/>
    <x v="1"/>
    <n v="1125"/>
  </r>
  <r>
    <x v="2"/>
    <x v="29"/>
    <x v="0"/>
    <n v="3"/>
  </r>
  <r>
    <x v="3"/>
    <x v="24"/>
    <x v="3"/>
    <n v="31"/>
  </r>
  <r>
    <x v="1"/>
    <x v="0"/>
    <x v="6"/>
    <n v="707"/>
  </r>
  <r>
    <x v="1"/>
    <x v="14"/>
    <x v="5"/>
    <n v="350"/>
  </r>
  <r>
    <x v="3"/>
    <x v="57"/>
    <x v="3"/>
    <n v="35"/>
  </r>
  <r>
    <x v="1"/>
    <x v="56"/>
    <x v="5"/>
    <n v="379"/>
  </r>
  <r>
    <x v="3"/>
    <x v="5"/>
    <x v="3"/>
    <n v="28"/>
  </r>
  <r>
    <x v="2"/>
    <x v="72"/>
    <x v="5"/>
    <n v="11"/>
  </r>
  <r>
    <x v="3"/>
    <x v="37"/>
    <x v="1"/>
    <n v="1045"/>
  </r>
  <r>
    <x v="1"/>
    <x v="61"/>
    <x v="4"/>
    <n v="7035"/>
  </r>
  <r>
    <x v="1"/>
    <x v="13"/>
    <x v="4"/>
    <n v="9858"/>
  </r>
  <r>
    <x v="2"/>
    <x v="42"/>
    <x v="1"/>
    <n v="159"/>
  </r>
  <r>
    <x v="3"/>
    <x v="6"/>
    <x v="2"/>
    <n v="159"/>
  </r>
  <r>
    <x v="4"/>
    <x v="53"/>
    <x v="2"/>
    <n v="31"/>
  </r>
  <r>
    <x v="2"/>
    <x v="0"/>
    <x v="4"/>
    <n v="988"/>
  </r>
  <r>
    <x v="4"/>
    <x v="15"/>
    <x v="4"/>
    <n v="606"/>
  </r>
  <r>
    <x v="4"/>
    <x v="24"/>
    <x v="4"/>
    <n v="324"/>
  </r>
  <r>
    <x v="4"/>
    <x v="72"/>
    <x v="0"/>
    <n v="19"/>
  </r>
  <r>
    <x v="3"/>
    <x v="38"/>
    <x v="2"/>
    <n v="207"/>
  </r>
  <r>
    <x v="2"/>
    <x v="7"/>
    <x v="1"/>
    <n v="137"/>
  </r>
  <r>
    <x v="3"/>
    <x v="11"/>
    <x v="4"/>
    <n v="1746"/>
  </r>
  <r>
    <x v="3"/>
    <x v="48"/>
    <x v="3"/>
    <n v="19"/>
  </r>
  <r>
    <x v="4"/>
    <x v="25"/>
    <x v="3"/>
    <n v="12"/>
  </r>
  <r>
    <x v="1"/>
    <x v="29"/>
    <x v="3"/>
    <n v="346"/>
  </r>
  <r>
    <x v="1"/>
    <x v="48"/>
    <x v="0"/>
    <n v="329"/>
  </r>
  <r>
    <x v="2"/>
    <x v="14"/>
    <x v="5"/>
    <n v="6"/>
  </r>
  <r>
    <x v="1"/>
    <x v="64"/>
    <x v="3"/>
    <n v="191"/>
  </r>
  <r>
    <x v="4"/>
    <x v="49"/>
    <x v="4"/>
    <n v="397"/>
  </r>
  <r>
    <x v="3"/>
    <x v="21"/>
    <x v="0"/>
    <n v="92"/>
  </r>
  <r>
    <x v="4"/>
    <x v="56"/>
    <x v="1"/>
    <n v="209"/>
  </r>
  <r>
    <x v="2"/>
    <x v="15"/>
    <x v="4"/>
    <n v="1092"/>
  </r>
  <r>
    <x v="2"/>
    <x v="42"/>
    <x v="0"/>
    <n v="1"/>
  </r>
  <r>
    <x v="2"/>
    <x v="19"/>
    <x v="3"/>
    <n v="9"/>
  </r>
  <r>
    <x v="1"/>
    <x v="47"/>
    <x v="4"/>
    <n v="10016"/>
  </r>
  <r>
    <x v="1"/>
    <x v="5"/>
    <x v="4"/>
    <n v="10207"/>
  </r>
  <r>
    <x v="4"/>
    <x v="42"/>
    <x v="2"/>
    <n v="39"/>
  </r>
  <r>
    <x v="2"/>
    <x v="70"/>
    <x v="6"/>
    <n v="9"/>
  </r>
  <r>
    <x v="4"/>
    <x v="45"/>
    <x v="0"/>
    <n v="2"/>
  </r>
  <r>
    <x v="3"/>
    <x v="18"/>
    <x v="1"/>
    <n v="594"/>
  </r>
  <r>
    <x v="3"/>
    <x v="5"/>
    <x v="5"/>
    <n v="27"/>
  </r>
  <r>
    <x v="3"/>
    <x v="28"/>
    <x v="4"/>
    <n v="1968"/>
  </r>
  <r>
    <x v="3"/>
    <x v="15"/>
    <x v="5"/>
    <n v="66"/>
  </r>
  <r>
    <x v="3"/>
    <x v="67"/>
    <x v="0"/>
    <n v="126"/>
  </r>
  <r>
    <x v="3"/>
    <x v="11"/>
    <x v="2"/>
    <n v="177"/>
  </r>
  <r>
    <x v="3"/>
    <x v="23"/>
    <x v="4"/>
    <n v="2043"/>
  </r>
  <r>
    <x v="2"/>
    <x v="33"/>
    <x v="1"/>
    <n v="154"/>
  </r>
  <r>
    <x v="4"/>
    <x v="66"/>
    <x v="5"/>
    <n v="12"/>
  </r>
  <r>
    <x v="1"/>
    <x v="6"/>
    <x v="2"/>
    <n v="655"/>
  </r>
  <r>
    <x v="1"/>
    <x v="3"/>
    <x v="4"/>
    <n v="10168"/>
  </r>
  <r>
    <x v="3"/>
    <x v="43"/>
    <x v="3"/>
    <n v="38"/>
  </r>
  <r>
    <x v="3"/>
    <x v="12"/>
    <x v="0"/>
    <n v="92"/>
  </r>
  <r>
    <x v="3"/>
    <x v="13"/>
    <x v="4"/>
    <n v="1936"/>
  </r>
  <r>
    <x v="1"/>
    <x v="10"/>
    <x v="3"/>
    <n v="195"/>
  </r>
  <r>
    <x v="4"/>
    <x v="65"/>
    <x v="2"/>
    <n v="37"/>
  </r>
  <r>
    <x v="3"/>
    <x v="29"/>
    <x v="1"/>
    <n v="1190"/>
  </r>
  <r>
    <x v="4"/>
    <x v="29"/>
    <x v="5"/>
    <n v="13"/>
  </r>
  <r>
    <x v="1"/>
    <x v="3"/>
    <x v="3"/>
    <n v="317"/>
  </r>
  <r>
    <x v="4"/>
    <x v="67"/>
    <x v="3"/>
    <n v="1"/>
  </r>
  <r>
    <x v="1"/>
    <x v="3"/>
    <x v="5"/>
    <n v="338"/>
  </r>
  <r>
    <x v="2"/>
    <x v="5"/>
    <x v="2"/>
    <n v="21"/>
  </r>
  <r>
    <x v="4"/>
    <x v="70"/>
    <x v="0"/>
    <n v="8"/>
  </r>
  <r>
    <x v="2"/>
    <x v="22"/>
    <x v="3"/>
    <n v="15"/>
  </r>
  <r>
    <x v="4"/>
    <x v="24"/>
    <x v="2"/>
    <n v="56"/>
  </r>
  <r>
    <x v="4"/>
    <x v="37"/>
    <x v="4"/>
    <n v="178"/>
  </r>
  <r>
    <x v="2"/>
    <x v="49"/>
    <x v="0"/>
    <n v="3"/>
  </r>
  <r>
    <x v="4"/>
    <x v="74"/>
    <x v="0"/>
    <n v="3"/>
  </r>
  <r>
    <x v="2"/>
    <x v="14"/>
    <x v="6"/>
    <n v="11"/>
  </r>
  <r>
    <x v="2"/>
    <x v="21"/>
    <x v="4"/>
    <n v="753"/>
  </r>
  <r>
    <x v="3"/>
    <x v="33"/>
    <x v="6"/>
    <n v="166"/>
  </r>
  <r>
    <x v="3"/>
    <x v="65"/>
    <x v="0"/>
    <n v="120"/>
  </r>
  <r>
    <x v="4"/>
    <x v="68"/>
    <x v="4"/>
    <n v="451"/>
  </r>
  <r>
    <x v="4"/>
    <x v="15"/>
    <x v="1"/>
    <n v="358"/>
  </r>
  <r>
    <x v="3"/>
    <x v="22"/>
    <x v="6"/>
    <n v="217"/>
  </r>
  <r>
    <x v="1"/>
    <x v="71"/>
    <x v="2"/>
    <n v="664"/>
  </r>
  <r>
    <x v="3"/>
    <x v="15"/>
    <x v="4"/>
    <n v="2073"/>
  </r>
  <r>
    <x v="2"/>
    <x v="18"/>
    <x v="3"/>
    <n v="10"/>
  </r>
  <r>
    <x v="4"/>
    <x v="43"/>
    <x v="4"/>
    <n v="304"/>
  </r>
  <r>
    <x v="2"/>
    <x v="44"/>
    <x v="0"/>
    <n v="2"/>
  </r>
  <r>
    <x v="4"/>
    <x v="72"/>
    <x v="2"/>
    <n v="36"/>
  </r>
  <r>
    <x v="4"/>
    <x v="8"/>
    <x v="6"/>
    <n v="14"/>
  </r>
  <r>
    <x v="1"/>
    <x v="74"/>
    <x v="6"/>
    <n v="534"/>
  </r>
  <r>
    <x v="3"/>
    <x v="23"/>
    <x v="2"/>
    <n v="191"/>
  </r>
  <r>
    <x v="4"/>
    <x v="7"/>
    <x v="4"/>
    <n v="152"/>
  </r>
  <r>
    <x v="1"/>
    <x v="51"/>
    <x v="5"/>
    <n v="1356"/>
  </r>
  <r>
    <x v="4"/>
    <x v="25"/>
    <x v="1"/>
    <n v="38"/>
  </r>
  <r>
    <x v="1"/>
    <x v="14"/>
    <x v="2"/>
    <n v="620"/>
  </r>
  <r>
    <x v="2"/>
    <x v="57"/>
    <x v="0"/>
    <n v="3"/>
  </r>
  <r>
    <x v="3"/>
    <x v="48"/>
    <x v="5"/>
    <n v="30"/>
  </r>
  <r>
    <x v="1"/>
    <x v="63"/>
    <x v="6"/>
    <n v="764"/>
  </r>
  <r>
    <x v="4"/>
    <x v="33"/>
    <x v="6"/>
    <n v="2"/>
  </r>
  <r>
    <x v="3"/>
    <x v="65"/>
    <x v="2"/>
    <n v="182"/>
  </r>
  <r>
    <x v="4"/>
    <x v="16"/>
    <x v="2"/>
    <n v="86"/>
  </r>
  <r>
    <x v="2"/>
    <x v="36"/>
    <x v="0"/>
    <n v="2"/>
  </r>
  <r>
    <x v="4"/>
    <x v="42"/>
    <x v="1"/>
    <n v="42"/>
  </r>
  <r>
    <x v="3"/>
    <x v="36"/>
    <x v="4"/>
    <n v="1945"/>
  </r>
  <r>
    <x v="3"/>
    <x v="31"/>
    <x v="6"/>
    <n v="156"/>
  </r>
  <r>
    <x v="1"/>
    <x v="5"/>
    <x v="0"/>
    <n v="322"/>
  </r>
  <r>
    <x v="2"/>
    <x v="5"/>
    <x v="4"/>
    <n v="1076"/>
  </r>
  <r>
    <x v="3"/>
    <x v="9"/>
    <x v="3"/>
    <n v="19"/>
  </r>
  <r>
    <x v="2"/>
    <x v="14"/>
    <x v="0"/>
    <n v="2"/>
  </r>
  <r>
    <x v="1"/>
    <x v="15"/>
    <x v="2"/>
    <n v="679"/>
  </r>
  <r>
    <x v="1"/>
    <x v="9"/>
    <x v="3"/>
    <n v="259"/>
  </r>
  <r>
    <x v="1"/>
    <x v="5"/>
    <x v="2"/>
    <n v="813"/>
  </r>
  <r>
    <x v="2"/>
    <x v="8"/>
    <x v="0"/>
    <n v="2"/>
  </r>
  <r>
    <x v="4"/>
    <x v="10"/>
    <x v="5"/>
    <n v="19"/>
  </r>
  <r>
    <x v="2"/>
    <x v="55"/>
    <x v="3"/>
    <n v="14"/>
  </r>
  <r>
    <x v="1"/>
    <x v="62"/>
    <x v="0"/>
    <n v="297"/>
  </r>
  <r>
    <x v="1"/>
    <x v="53"/>
    <x v="4"/>
    <n v="7499"/>
  </r>
  <r>
    <x v="2"/>
    <x v="54"/>
    <x v="1"/>
    <n v="159"/>
  </r>
  <r>
    <x v="4"/>
    <x v="14"/>
    <x v="1"/>
    <n v="46"/>
  </r>
  <r>
    <x v="3"/>
    <x v="34"/>
    <x v="4"/>
    <n v="1706"/>
  </r>
  <r>
    <x v="4"/>
    <x v="62"/>
    <x v="2"/>
    <n v="91"/>
  </r>
  <r>
    <x v="2"/>
    <x v="1"/>
    <x v="3"/>
    <n v="5"/>
  </r>
  <r>
    <x v="1"/>
    <x v="63"/>
    <x v="2"/>
    <n v="680"/>
  </r>
  <r>
    <x v="4"/>
    <x v="25"/>
    <x v="4"/>
    <n v="139"/>
  </r>
  <r>
    <x v="2"/>
    <x v="40"/>
    <x v="2"/>
    <n v="17"/>
  </r>
  <r>
    <x v="2"/>
    <x v="56"/>
    <x v="2"/>
    <n v="14"/>
  </r>
  <r>
    <x v="4"/>
    <x v="52"/>
    <x v="2"/>
    <n v="25"/>
  </r>
  <r>
    <x v="2"/>
    <x v="66"/>
    <x v="2"/>
    <n v="10"/>
  </r>
  <r>
    <x v="4"/>
    <x v="74"/>
    <x v="4"/>
    <n v="196"/>
  </r>
  <r>
    <x v="1"/>
    <x v="15"/>
    <x v="3"/>
    <n v="309"/>
  </r>
  <r>
    <x v="3"/>
    <x v="53"/>
    <x v="1"/>
    <n v="522"/>
  </r>
  <r>
    <x v="1"/>
    <x v="2"/>
    <x v="2"/>
    <n v="775"/>
  </r>
  <r>
    <x v="3"/>
    <x v="59"/>
    <x v="1"/>
    <n v="973"/>
  </r>
  <r>
    <x v="3"/>
    <x v="10"/>
    <x v="5"/>
    <n v="14"/>
  </r>
  <r>
    <x v="1"/>
    <x v="16"/>
    <x v="3"/>
    <n v="287"/>
  </r>
  <r>
    <x v="2"/>
    <x v="16"/>
    <x v="4"/>
    <n v="1053"/>
  </r>
  <r>
    <x v="3"/>
    <x v="62"/>
    <x v="3"/>
    <n v="20"/>
  </r>
  <r>
    <x v="4"/>
    <x v="27"/>
    <x v="0"/>
    <n v="2"/>
  </r>
  <r>
    <x v="4"/>
    <x v="2"/>
    <x v="1"/>
    <n v="421"/>
  </r>
  <r>
    <x v="4"/>
    <x v="2"/>
    <x v="4"/>
    <n v="529"/>
  </r>
  <r>
    <x v="1"/>
    <x v="20"/>
    <x v="5"/>
    <n v="283"/>
  </r>
  <r>
    <x v="4"/>
    <x v="37"/>
    <x v="5"/>
    <n v="15"/>
  </r>
  <r>
    <x v="1"/>
    <x v="46"/>
    <x v="3"/>
    <n v="320"/>
  </r>
  <r>
    <x v="2"/>
    <x v="39"/>
    <x v="4"/>
    <n v="602"/>
  </r>
  <r>
    <x v="3"/>
    <x v="17"/>
    <x v="0"/>
    <n v="107"/>
  </r>
  <r>
    <x v="3"/>
    <x v="15"/>
    <x v="0"/>
    <n v="194"/>
  </r>
  <r>
    <x v="4"/>
    <x v="69"/>
    <x v="0"/>
    <n v="14"/>
  </r>
  <r>
    <x v="3"/>
    <x v="53"/>
    <x v="0"/>
    <n v="99"/>
  </r>
  <r>
    <x v="3"/>
    <x v="5"/>
    <x v="0"/>
    <n v="141"/>
  </r>
  <r>
    <x v="2"/>
    <x v="31"/>
    <x v="1"/>
    <n v="160"/>
  </r>
  <r>
    <x v="2"/>
    <x v="49"/>
    <x v="3"/>
    <n v="16"/>
  </r>
  <r>
    <x v="4"/>
    <x v="44"/>
    <x v="1"/>
    <n v="38"/>
  </r>
  <r>
    <x v="3"/>
    <x v="29"/>
    <x v="5"/>
    <n v="30"/>
  </r>
  <r>
    <x v="1"/>
    <x v="51"/>
    <x v="4"/>
    <n v="10563"/>
  </r>
  <r>
    <x v="2"/>
    <x v="41"/>
    <x v="3"/>
    <n v="5"/>
  </r>
  <r>
    <x v="1"/>
    <x v="26"/>
    <x v="4"/>
    <n v="8261"/>
  </r>
  <r>
    <x v="4"/>
    <x v="54"/>
    <x v="0"/>
    <n v="5"/>
  </r>
  <r>
    <x v="3"/>
    <x v="44"/>
    <x v="3"/>
    <n v="23"/>
  </r>
  <r>
    <x v="1"/>
    <x v="44"/>
    <x v="1"/>
    <n v="3358"/>
  </r>
  <r>
    <x v="4"/>
    <x v="34"/>
    <x v="5"/>
    <n v="8"/>
  </r>
  <r>
    <x v="4"/>
    <x v="52"/>
    <x v="4"/>
    <n v="157"/>
  </r>
  <r>
    <x v="2"/>
    <x v="1"/>
    <x v="1"/>
    <n v="115"/>
  </r>
  <r>
    <x v="4"/>
    <x v="26"/>
    <x v="3"/>
    <n v="1"/>
  </r>
  <r>
    <x v="2"/>
    <x v="47"/>
    <x v="1"/>
    <n v="167"/>
  </r>
  <r>
    <x v="4"/>
    <x v="1"/>
    <x v="3"/>
    <n v="1"/>
  </r>
  <r>
    <x v="3"/>
    <x v="34"/>
    <x v="5"/>
    <n v="34"/>
  </r>
  <r>
    <x v="4"/>
    <x v="73"/>
    <x v="4"/>
    <n v="95"/>
  </r>
  <r>
    <x v="4"/>
    <x v="68"/>
    <x v="2"/>
    <n v="37"/>
  </r>
  <r>
    <x v="2"/>
    <x v="44"/>
    <x v="4"/>
    <n v="983"/>
  </r>
  <r>
    <x v="4"/>
    <x v="67"/>
    <x v="6"/>
    <n v="10"/>
  </r>
  <r>
    <x v="1"/>
    <x v="63"/>
    <x v="3"/>
    <n v="232"/>
  </r>
  <r>
    <x v="2"/>
    <x v="9"/>
    <x v="0"/>
    <n v="1"/>
  </r>
  <r>
    <x v="3"/>
    <x v="63"/>
    <x v="6"/>
    <n v="203"/>
  </r>
  <r>
    <x v="4"/>
    <x v="45"/>
    <x v="1"/>
    <n v="167"/>
  </r>
  <r>
    <x v="3"/>
    <x v="25"/>
    <x v="1"/>
    <n v="1270"/>
  </r>
  <r>
    <x v="1"/>
    <x v="1"/>
    <x v="6"/>
    <n v="532"/>
  </r>
  <r>
    <x v="1"/>
    <x v="58"/>
    <x v="0"/>
    <n v="358"/>
  </r>
  <r>
    <x v="3"/>
    <x v="48"/>
    <x v="0"/>
    <n v="128"/>
  </r>
  <r>
    <x v="2"/>
    <x v="71"/>
    <x v="0"/>
    <n v="3"/>
  </r>
  <r>
    <x v="1"/>
    <x v="51"/>
    <x v="6"/>
    <n v="852"/>
  </r>
  <r>
    <x v="1"/>
    <x v="4"/>
    <x v="6"/>
    <n v="731"/>
  </r>
  <r>
    <x v="2"/>
    <x v="61"/>
    <x v="6"/>
    <n v="13"/>
  </r>
  <r>
    <x v="3"/>
    <x v="15"/>
    <x v="1"/>
    <n v="818"/>
  </r>
  <r>
    <x v="4"/>
    <x v="13"/>
    <x v="6"/>
    <n v="4"/>
  </r>
  <r>
    <x v="2"/>
    <x v="9"/>
    <x v="1"/>
    <n v="138"/>
  </r>
  <r>
    <x v="2"/>
    <x v="30"/>
    <x v="3"/>
    <n v="21"/>
  </r>
  <r>
    <x v="2"/>
    <x v="29"/>
    <x v="2"/>
    <n v="18"/>
  </r>
  <r>
    <x v="3"/>
    <x v="33"/>
    <x v="5"/>
    <n v="16"/>
  </r>
  <r>
    <x v="3"/>
    <x v="43"/>
    <x v="0"/>
    <n v="220"/>
  </r>
  <r>
    <x v="4"/>
    <x v="55"/>
    <x v="5"/>
    <n v="10"/>
  </r>
  <r>
    <x v="3"/>
    <x v="32"/>
    <x v="1"/>
    <n v="1049"/>
  </r>
  <r>
    <x v="1"/>
    <x v="46"/>
    <x v="4"/>
    <n v="9954"/>
  </r>
  <r>
    <x v="3"/>
    <x v="1"/>
    <x v="1"/>
    <n v="455"/>
  </r>
  <r>
    <x v="4"/>
    <x v="65"/>
    <x v="6"/>
    <n v="9"/>
  </r>
  <r>
    <x v="2"/>
    <x v="21"/>
    <x v="1"/>
    <n v="122"/>
  </r>
  <r>
    <x v="4"/>
    <x v="61"/>
    <x v="3"/>
    <n v="4"/>
  </r>
  <r>
    <x v="1"/>
    <x v="45"/>
    <x v="6"/>
    <n v="900"/>
  </r>
  <r>
    <x v="3"/>
    <x v="55"/>
    <x v="6"/>
    <n v="182"/>
  </r>
  <r>
    <x v="1"/>
    <x v="56"/>
    <x v="2"/>
    <n v="776"/>
  </r>
  <r>
    <x v="4"/>
    <x v="41"/>
    <x v="3"/>
    <n v="1"/>
  </r>
  <r>
    <x v="3"/>
    <x v="59"/>
    <x v="5"/>
    <n v="25"/>
  </r>
  <r>
    <x v="2"/>
    <x v="36"/>
    <x v="1"/>
    <n v="209"/>
  </r>
  <r>
    <x v="4"/>
    <x v="33"/>
    <x v="1"/>
    <n v="23"/>
  </r>
  <r>
    <x v="3"/>
    <x v="29"/>
    <x v="0"/>
    <n v="151"/>
  </r>
  <r>
    <x v="3"/>
    <x v="66"/>
    <x v="0"/>
    <n v="157"/>
  </r>
  <r>
    <x v="3"/>
    <x v="39"/>
    <x v="6"/>
    <n v="85"/>
  </r>
  <r>
    <x v="2"/>
    <x v="72"/>
    <x v="6"/>
    <n v="3"/>
  </r>
  <r>
    <x v="3"/>
    <x v="60"/>
    <x v="1"/>
    <n v="852"/>
  </r>
  <r>
    <x v="1"/>
    <x v="53"/>
    <x v="2"/>
    <n v="631"/>
  </r>
  <r>
    <x v="4"/>
    <x v="37"/>
    <x v="0"/>
    <n v="1"/>
  </r>
  <r>
    <x v="2"/>
    <x v="26"/>
    <x v="5"/>
    <n v="12"/>
  </r>
  <r>
    <x v="1"/>
    <x v="67"/>
    <x v="2"/>
    <n v="743"/>
  </r>
  <r>
    <x v="3"/>
    <x v="21"/>
    <x v="5"/>
    <n v="37"/>
  </r>
  <r>
    <x v="1"/>
    <x v="50"/>
    <x v="6"/>
    <n v="575"/>
  </r>
  <r>
    <x v="3"/>
    <x v="69"/>
    <x v="1"/>
    <n v="733"/>
  </r>
  <r>
    <x v="4"/>
    <x v="64"/>
    <x v="5"/>
    <n v="6"/>
  </r>
  <r>
    <x v="3"/>
    <x v="64"/>
    <x v="3"/>
    <n v="16"/>
  </r>
  <r>
    <x v="3"/>
    <x v="0"/>
    <x v="4"/>
    <n v="2081"/>
  </r>
  <r>
    <x v="2"/>
    <x v="11"/>
    <x v="6"/>
    <n v="8"/>
  </r>
  <r>
    <x v="1"/>
    <x v="44"/>
    <x v="5"/>
    <n v="311"/>
  </r>
  <r>
    <x v="4"/>
    <x v="3"/>
    <x v="1"/>
    <n v="83"/>
  </r>
  <r>
    <x v="1"/>
    <x v="15"/>
    <x v="1"/>
    <n v="3840"/>
  </r>
  <r>
    <x v="4"/>
    <x v="27"/>
    <x v="1"/>
    <n v="500"/>
  </r>
  <r>
    <x v="3"/>
    <x v="72"/>
    <x v="6"/>
    <n v="171"/>
  </r>
  <r>
    <x v="1"/>
    <x v="66"/>
    <x v="2"/>
    <n v="835"/>
  </r>
  <r>
    <x v="3"/>
    <x v="10"/>
    <x v="3"/>
    <n v="29"/>
  </r>
  <r>
    <x v="2"/>
    <x v="56"/>
    <x v="5"/>
    <n v="13"/>
  </r>
  <r>
    <x v="2"/>
    <x v="56"/>
    <x v="3"/>
    <n v="20"/>
  </r>
  <r>
    <x v="2"/>
    <x v="5"/>
    <x v="6"/>
    <n v="10"/>
  </r>
  <r>
    <x v="2"/>
    <x v="66"/>
    <x v="1"/>
    <n v="228"/>
  </r>
  <r>
    <x v="3"/>
    <x v="2"/>
    <x v="5"/>
    <n v="45"/>
  </r>
  <r>
    <x v="4"/>
    <x v="31"/>
    <x v="6"/>
    <n v="4"/>
  </r>
  <r>
    <x v="2"/>
    <x v="20"/>
    <x v="5"/>
    <n v="14"/>
  </r>
  <r>
    <x v="1"/>
    <x v="18"/>
    <x v="6"/>
    <n v="772"/>
  </r>
  <r>
    <x v="4"/>
    <x v="22"/>
    <x v="4"/>
    <n v="112"/>
  </r>
  <r>
    <x v="4"/>
    <x v="38"/>
    <x v="0"/>
    <n v="4"/>
  </r>
  <r>
    <x v="1"/>
    <x v="56"/>
    <x v="4"/>
    <n v="9107"/>
  </r>
  <r>
    <x v="4"/>
    <x v="72"/>
    <x v="4"/>
    <n v="370"/>
  </r>
  <r>
    <x v="1"/>
    <x v="67"/>
    <x v="3"/>
    <n v="347"/>
  </r>
  <r>
    <x v="4"/>
    <x v="15"/>
    <x v="6"/>
    <n v="50"/>
  </r>
  <r>
    <x v="4"/>
    <x v="68"/>
    <x v="6"/>
    <n v="33"/>
  </r>
  <r>
    <x v="4"/>
    <x v="47"/>
    <x v="2"/>
    <n v="73"/>
  </r>
  <r>
    <x v="2"/>
    <x v="64"/>
    <x v="0"/>
    <n v="5"/>
  </r>
  <r>
    <x v="4"/>
    <x v="15"/>
    <x v="0"/>
    <n v="6"/>
  </r>
  <r>
    <x v="4"/>
    <x v="39"/>
    <x v="0"/>
    <n v="2"/>
  </r>
  <r>
    <x v="2"/>
    <x v="56"/>
    <x v="6"/>
    <n v="7"/>
  </r>
  <r>
    <x v="3"/>
    <x v="61"/>
    <x v="6"/>
    <n v="146"/>
  </r>
  <r>
    <x v="4"/>
    <x v="41"/>
    <x v="6"/>
    <n v="3"/>
  </r>
  <r>
    <x v="3"/>
    <x v="57"/>
    <x v="1"/>
    <n v="1092"/>
  </r>
  <r>
    <x v="1"/>
    <x v="5"/>
    <x v="3"/>
    <n v="314"/>
  </r>
  <r>
    <x v="1"/>
    <x v="39"/>
    <x v="2"/>
    <n v="578"/>
  </r>
  <r>
    <x v="4"/>
    <x v="23"/>
    <x v="1"/>
    <n v="324"/>
  </r>
  <r>
    <x v="1"/>
    <x v="30"/>
    <x v="6"/>
    <n v="921"/>
  </r>
  <r>
    <x v="2"/>
    <x v="57"/>
    <x v="5"/>
    <n v="6"/>
  </r>
  <r>
    <x v="1"/>
    <x v="56"/>
    <x v="0"/>
    <n v="334"/>
  </r>
  <r>
    <x v="1"/>
    <x v="38"/>
    <x v="2"/>
    <n v="669"/>
  </r>
  <r>
    <x v="1"/>
    <x v="45"/>
    <x v="3"/>
    <n v="316"/>
  </r>
  <r>
    <x v="2"/>
    <x v="41"/>
    <x v="6"/>
    <n v="8"/>
  </r>
  <r>
    <x v="3"/>
    <x v="19"/>
    <x v="0"/>
    <n v="104"/>
  </r>
  <r>
    <x v="2"/>
    <x v="9"/>
    <x v="3"/>
    <n v="9"/>
  </r>
  <r>
    <x v="3"/>
    <x v="69"/>
    <x v="3"/>
    <n v="29"/>
  </r>
  <r>
    <x v="2"/>
    <x v="45"/>
    <x v="1"/>
    <n v="175"/>
  </r>
  <r>
    <x v="4"/>
    <x v="27"/>
    <x v="4"/>
    <n v="622"/>
  </r>
  <r>
    <x v="4"/>
    <x v="50"/>
    <x v="6"/>
    <n v="5"/>
  </r>
  <r>
    <x v="2"/>
    <x v="25"/>
    <x v="0"/>
    <n v="1"/>
  </r>
  <r>
    <x v="2"/>
    <x v="15"/>
    <x v="5"/>
    <n v="17"/>
  </r>
  <r>
    <x v="1"/>
    <x v="39"/>
    <x v="3"/>
    <n v="203"/>
  </r>
  <r>
    <x v="2"/>
    <x v="7"/>
    <x v="0"/>
    <n v="1"/>
  </r>
  <r>
    <x v="3"/>
    <x v="5"/>
    <x v="4"/>
    <n v="2091"/>
  </r>
  <r>
    <x v="3"/>
    <x v="48"/>
    <x v="1"/>
    <n v="971"/>
  </r>
  <r>
    <x v="3"/>
    <x v="11"/>
    <x v="5"/>
    <n v="48"/>
  </r>
  <r>
    <x v="2"/>
    <x v="51"/>
    <x v="5"/>
    <n v="7"/>
  </r>
  <r>
    <x v="2"/>
    <x v="40"/>
    <x v="6"/>
    <n v="5"/>
  </r>
  <r>
    <x v="4"/>
    <x v="58"/>
    <x v="4"/>
    <n v="161"/>
  </r>
  <r>
    <x v="2"/>
    <x v="25"/>
    <x v="5"/>
    <n v="10"/>
  </r>
  <r>
    <x v="4"/>
    <x v="6"/>
    <x v="6"/>
    <n v="5"/>
  </r>
  <r>
    <x v="2"/>
    <x v="28"/>
    <x v="2"/>
    <n v="20"/>
  </r>
  <r>
    <x v="3"/>
    <x v="38"/>
    <x v="0"/>
    <n v="208"/>
  </r>
  <r>
    <x v="4"/>
    <x v="46"/>
    <x v="2"/>
    <n v="108"/>
  </r>
  <r>
    <x v="1"/>
    <x v="74"/>
    <x v="4"/>
    <n v="6189"/>
  </r>
  <r>
    <x v="2"/>
    <x v="7"/>
    <x v="4"/>
    <n v="907"/>
  </r>
  <r>
    <x v="3"/>
    <x v="7"/>
    <x v="4"/>
    <n v="1910"/>
  </r>
  <r>
    <x v="1"/>
    <x v="36"/>
    <x v="6"/>
    <n v="991"/>
  </r>
  <r>
    <x v="3"/>
    <x v="2"/>
    <x v="6"/>
    <n v="197"/>
  </r>
  <r>
    <x v="4"/>
    <x v="20"/>
    <x v="3"/>
    <n v="2"/>
  </r>
  <r>
    <x v="1"/>
    <x v="43"/>
    <x v="5"/>
    <n v="490"/>
  </r>
  <r>
    <x v="4"/>
    <x v="34"/>
    <x v="4"/>
    <n v="201"/>
  </r>
  <r>
    <x v="1"/>
    <x v="46"/>
    <x v="5"/>
    <n v="375"/>
  </r>
  <r>
    <x v="3"/>
    <x v="28"/>
    <x v="0"/>
    <n v="152"/>
  </r>
  <r>
    <x v="2"/>
    <x v="7"/>
    <x v="3"/>
    <n v="11"/>
  </r>
  <r>
    <x v="1"/>
    <x v="58"/>
    <x v="4"/>
    <n v="9927"/>
  </r>
  <r>
    <x v="4"/>
    <x v="68"/>
    <x v="0"/>
    <n v="15"/>
  </r>
  <r>
    <x v="4"/>
    <x v="44"/>
    <x v="6"/>
    <n v="7"/>
  </r>
  <r>
    <x v="1"/>
    <x v="32"/>
    <x v="1"/>
    <n v="3660"/>
  </r>
  <r>
    <x v="2"/>
    <x v="3"/>
    <x v="1"/>
    <n v="181"/>
  </r>
  <r>
    <x v="4"/>
    <x v="40"/>
    <x v="4"/>
    <n v="210"/>
  </r>
  <r>
    <x v="4"/>
    <x v="24"/>
    <x v="1"/>
    <n v="220"/>
  </r>
  <r>
    <x v="1"/>
    <x v="10"/>
    <x v="1"/>
    <n v="2522"/>
  </r>
  <r>
    <x v="1"/>
    <x v="20"/>
    <x v="3"/>
    <n v="242"/>
  </r>
  <r>
    <x v="3"/>
    <x v="58"/>
    <x v="1"/>
    <n v="1070"/>
  </r>
  <r>
    <x v="1"/>
    <x v="62"/>
    <x v="1"/>
    <n v="3642"/>
  </r>
  <r>
    <x v="4"/>
    <x v="16"/>
    <x v="4"/>
    <n v="157"/>
  </r>
  <r>
    <x v="3"/>
    <x v="58"/>
    <x v="2"/>
    <n v="201"/>
  </r>
  <r>
    <x v="1"/>
    <x v="55"/>
    <x v="4"/>
    <n v="10459"/>
  </r>
  <r>
    <x v="2"/>
    <x v="6"/>
    <x v="2"/>
    <n v="21"/>
  </r>
  <r>
    <x v="2"/>
    <x v="2"/>
    <x v="2"/>
    <n v="17"/>
  </r>
  <r>
    <x v="1"/>
    <x v="50"/>
    <x v="4"/>
    <n v="6790"/>
  </r>
  <r>
    <x v="3"/>
    <x v="14"/>
    <x v="5"/>
    <n v="29"/>
  </r>
  <r>
    <x v="1"/>
    <x v="9"/>
    <x v="5"/>
    <n v="225"/>
  </r>
  <r>
    <x v="3"/>
    <x v="5"/>
    <x v="2"/>
    <n v="226"/>
  </r>
  <r>
    <x v="3"/>
    <x v="11"/>
    <x v="0"/>
    <n v="122"/>
  </r>
  <r>
    <x v="2"/>
    <x v="17"/>
    <x v="2"/>
    <n v="8"/>
  </r>
  <r>
    <x v="1"/>
    <x v="8"/>
    <x v="1"/>
    <n v="1744"/>
  </r>
  <r>
    <x v="1"/>
    <x v="67"/>
    <x v="6"/>
    <n v="833"/>
  </r>
  <r>
    <x v="3"/>
    <x v="21"/>
    <x v="2"/>
    <n v="158"/>
  </r>
  <r>
    <x v="2"/>
    <x v="3"/>
    <x v="0"/>
    <n v="4"/>
  </r>
  <r>
    <x v="2"/>
    <x v="11"/>
    <x v="1"/>
    <n v="165"/>
  </r>
  <r>
    <x v="3"/>
    <x v="28"/>
    <x v="3"/>
    <n v="16"/>
  </r>
  <r>
    <x v="3"/>
    <x v="36"/>
    <x v="2"/>
    <n v="187"/>
  </r>
  <r>
    <x v="2"/>
    <x v="29"/>
    <x v="3"/>
    <n v="18"/>
  </r>
  <r>
    <x v="3"/>
    <x v="9"/>
    <x v="1"/>
    <n v="759"/>
  </r>
  <r>
    <x v="3"/>
    <x v="54"/>
    <x v="3"/>
    <n v="23"/>
  </r>
  <r>
    <x v="1"/>
    <x v="43"/>
    <x v="3"/>
    <n v="435"/>
  </r>
  <r>
    <x v="4"/>
    <x v="56"/>
    <x v="0"/>
    <n v="1"/>
  </r>
  <r>
    <x v="1"/>
    <x v="55"/>
    <x v="5"/>
    <n v="396"/>
  </r>
  <r>
    <x v="1"/>
    <x v="45"/>
    <x v="5"/>
    <n v="355"/>
  </r>
  <r>
    <x v="2"/>
    <x v="42"/>
    <x v="4"/>
    <n v="815"/>
  </r>
  <r>
    <x v="2"/>
    <x v="2"/>
    <x v="5"/>
    <n v="12"/>
  </r>
  <r>
    <x v="3"/>
    <x v="20"/>
    <x v="2"/>
    <n v="133"/>
  </r>
  <r>
    <x v="3"/>
    <x v="7"/>
    <x v="1"/>
    <n v="955"/>
  </r>
  <r>
    <x v="1"/>
    <x v="7"/>
    <x v="2"/>
    <n v="790"/>
  </r>
  <r>
    <x v="2"/>
    <x v="48"/>
    <x v="3"/>
    <n v="18"/>
  </r>
  <r>
    <x v="1"/>
    <x v="57"/>
    <x v="6"/>
    <n v="771"/>
  </r>
  <r>
    <x v="1"/>
    <x v="50"/>
    <x v="2"/>
    <n v="551"/>
  </r>
  <r>
    <x v="4"/>
    <x v="31"/>
    <x v="1"/>
    <n v="12"/>
  </r>
  <r>
    <x v="3"/>
    <x v="47"/>
    <x v="3"/>
    <n v="19"/>
  </r>
  <r>
    <x v="1"/>
    <x v="46"/>
    <x v="2"/>
    <n v="736"/>
  </r>
  <r>
    <x v="4"/>
    <x v="0"/>
    <x v="6"/>
    <n v="8"/>
  </r>
  <r>
    <x v="3"/>
    <x v="57"/>
    <x v="5"/>
    <n v="41"/>
  </r>
  <r>
    <x v="1"/>
    <x v="73"/>
    <x v="6"/>
    <n v="491"/>
  </r>
  <r>
    <x v="4"/>
    <x v="6"/>
    <x v="2"/>
    <n v="75"/>
  </r>
  <r>
    <x v="3"/>
    <x v="60"/>
    <x v="2"/>
    <n v="201"/>
  </r>
  <r>
    <x v="3"/>
    <x v="46"/>
    <x v="6"/>
    <n v="192"/>
  </r>
  <r>
    <x v="2"/>
    <x v="3"/>
    <x v="2"/>
    <n v="18"/>
  </r>
  <r>
    <x v="3"/>
    <x v="52"/>
    <x v="3"/>
    <n v="21"/>
  </r>
  <r>
    <x v="1"/>
    <x v="63"/>
    <x v="0"/>
    <n v="392"/>
  </r>
  <r>
    <x v="3"/>
    <x v="50"/>
    <x v="5"/>
    <n v="27"/>
  </r>
  <r>
    <x v="3"/>
    <x v="37"/>
    <x v="4"/>
    <n v="2021"/>
  </r>
  <r>
    <x v="3"/>
    <x v="35"/>
    <x v="1"/>
    <n v="920"/>
  </r>
  <r>
    <x v="4"/>
    <x v="1"/>
    <x v="2"/>
    <n v="40"/>
  </r>
  <r>
    <x v="3"/>
    <x v="25"/>
    <x v="4"/>
    <n v="2282"/>
  </r>
  <r>
    <x v="4"/>
    <x v="63"/>
    <x v="1"/>
    <n v="220"/>
  </r>
  <r>
    <x v="2"/>
    <x v="27"/>
    <x v="2"/>
    <n v="19"/>
  </r>
  <r>
    <x v="3"/>
    <x v="2"/>
    <x v="0"/>
    <n v="199"/>
  </r>
  <r>
    <x v="1"/>
    <x v="74"/>
    <x v="1"/>
    <n v="1964"/>
  </r>
  <r>
    <x v="1"/>
    <x v="37"/>
    <x v="5"/>
    <n v="304"/>
  </r>
  <r>
    <x v="3"/>
    <x v="66"/>
    <x v="3"/>
    <n v="32"/>
  </r>
  <r>
    <x v="1"/>
    <x v="72"/>
    <x v="0"/>
    <n v="346"/>
  </r>
  <r>
    <x v="1"/>
    <x v="72"/>
    <x v="2"/>
    <n v="701"/>
  </r>
  <r>
    <x v="4"/>
    <x v="3"/>
    <x v="4"/>
    <n v="180"/>
  </r>
  <r>
    <x v="3"/>
    <x v="16"/>
    <x v="1"/>
    <n v="988"/>
  </r>
  <r>
    <x v="4"/>
    <x v="52"/>
    <x v="3"/>
    <n v="31"/>
  </r>
  <r>
    <x v="4"/>
    <x v="2"/>
    <x v="5"/>
    <n v="12"/>
  </r>
  <r>
    <x v="3"/>
    <x v="28"/>
    <x v="5"/>
    <n v="43"/>
  </r>
  <r>
    <x v="3"/>
    <x v="51"/>
    <x v="4"/>
    <n v="1883"/>
  </r>
  <r>
    <x v="1"/>
    <x v="70"/>
    <x v="0"/>
    <n v="398"/>
  </r>
  <r>
    <x v="3"/>
    <x v="39"/>
    <x v="3"/>
    <n v="14"/>
  </r>
  <r>
    <x v="4"/>
    <x v="50"/>
    <x v="4"/>
    <n v="91"/>
  </r>
  <r>
    <x v="1"/>
    <x v="37"/>
    <x v="2"/>
    <n v="771"/>
  </r>
  <r>
    <x v="2"/>
    <x v="14"/>
    <x v="1"/>
    <n v="184"/>
  </r>
  <r>
    <x v="2"/>
    <x v="0"/>
    <x v="6"/>
    <n v="8"/>
  </r>
  <r>
    <x v="1"/>
    <x v="50"/>
    <x v="3"/>
    <n v="210"/>
  </r>
  <r>
    <x v="4"/>
    <x v="22"/>
    <x v="3"/>
    <n v="1"/>
  </r>
  <r>
    <x v="3"/>
    <x v="4"/>
    <x v="2"/>
    <n v="117"/>
  </r>
  <r>
    <x v="3"/>
    <x v="18"/>
    <x v="2"/>
    <n v="184"/>
  </r>
  <r>
    <x v="2"/>
    <x v="25"/>
    <x v="3"/>
    <n v="20"/>
  </r>
  <r>
    <x v="3"/>
    <x v="57"/>
    <x v="4"/>
    <n v="2088"/>
  </r>
  <r>
    <x v="2"/>
    <x v="13"/>
    <x v="2"/>
    <n v="15"/>
  </r>
  <r>
    <x v="2"/>
    <x v="51"/>
    <x v="6"/>
    <n v="10"/>
  </r>
  <r>
    <x v="2"/>
    <x v="20"/>
    <x v="4"/>
    <n v="773"/>
  </r>
  <r>
    <x v="1"/>
    <x v="69"/>
    <x v="3"/>
    <n v="247"/>
  </r>
  <r>
    <x v="2"/>
    <x v="66"/>
    <x v="5"/>
    <n v="20"/>
  </r>
  <r>
    <x v="3"/>
    <x v="46"/>
    <x v="0"/>
    <n v="147"/>
  </r>
  <r>
    <x v="1"/>
    <x v="18"/>
    <x v="1"/>
    <n v="2472"/>
  </r>
  <r>
    <x v="3"/>
    <x v="18"/>
    <x v="6"/>
    <n v="152"/>
  </r>
  <r>
    <x v="4"/>
    <x v="8"/>
    <x v="1"/>
    <n v="89"/>
  </r>
  <r>
    <x v="3"/>
    <x v="40"/>
    <x v="6"/>
    <n v="171"/>
  </r>
  <r>
    <x v="2"/>
    <x v="52"/>
    <x v="5"/>
    <n v="11"/>
  </r>
  <r>
    <x v="1"/>
    <x v="49"/>
    <x v="6"/>
    <n v="787"/>
  </r>
  <r>
    <x v="3"/>
    <x v="22"/>
    <x v="4"/>
    <n v="2019"/>
  </r>
  <r>
    <x v="3"/>
    <x v="16"/>
    <x v="5"/>
    <n v="24"/>
  </r>
  <r>
    <x v="2"/>
    <x v="59"/>
    <x v="3"/>
    <n v="16"/>
  </r>
  <r>
    <x v="2"/>
    <x v="7"/>
    <x v="6"/>
    <n v="7"/>
  </r>
  <r>
    <x v="4"/>
    <x v="5"/>
    <x v="2"/>
    <n v="83"/>
  </r>
  <r>
    <x v="1"/>
    <x v="30"/>
    <x v="1"/>
    <n v="3844"/>
  </r>
  <r>
    <x v="3"/>
    <x v="31"/>
    <x v="1"/>
    <n v="1053"/>
  </r>
  <r>
    <x v="1"/>
    <x v="6"/>
    <x v="1"/>
    <n v="3348"/>
  </r>
  <r>
    <x v="2"/>
    <x v="52"/>
    <x v="1"/>
    <n v="164"/>
  </r>
  <r>
    <x v="3"/>
    <x v="52"/>
    <x v="0"/>
    <n v="117"/>
  </r>
  <r>
    <x v="2"/>
    <x v="37"/>
    <x v="1"/>
    <n v="169"/>
  </r>
  <r>
    <x v="2"/>
    <x v="12"/>
    <x v="6"/>
    <n v="10"/>
  </r>
  <r>
    <x v="3"/>
    <x v="8"/>
    <x v="4"/>
    <n v="1017"/>
  </r>
  <r>
    <x v="4"/>
    <x v="20"/>
    <x v="6"/>
    <n v="29"/>
  </r>
  <r>
    <x v="1"/>
    <x v="58"/>
    <x v="2"/>
    <n v="814"/>
  </r>
  <r>
    <x v="4"/>
    <x v="36"/>
    <x v="1"/>
    <n v="444"/>
  </r>
  <r>
    <x v="3"/>
    <x v="3"/>
    <x v="6"/>
    <n v="205"/>
  </r>
  <r>
    <x v="4"/>
    <x v="59"/>
    <x v="1"/>
    <n v="129"/>
  </r>
  <r>
    <x v="3"/>
    <x v="46"/>
    <x v="2"/>
    <n v="181"/>
  </r>
  <r>
    <x v="3"/>
    <x v="3"/>
    <x v="0"/>
    <n v="133"/>
  </r>
  <r>
    <x v="2"/>
    <x v="36"/>
    <x v="2"/>
    <n v="19"/>
  </r>
  <r>
    <x v="2"/>
    <x v="45"/>
    <x v="2"/>
    <n v="9"/>
  </r>
  <r>
    <x v="1"/>
    <x v="60"/>
    <x v="4"/>
    <n v="11291"/>
  </r>
  <r>
    <x v="1"/>
    <x v="33"/>
    <x v="4"/>
    <n v="8055"/>
  </r>
  <r>
    <x v="1"/>
    <x v="31"/>
    <x v="2"/>
    <n v="835"/>
  </r>
  <r>
    <x v="1"/>
    <x v="26"/>
    <x v="0"/>
    <n v="315"/>
  </r>
  <r>
    <x v="3"/>
    <x v="10"/>
    <x v="6"/>
    <n v="143"/>
  </r>
  <r>
    <x v="2"/>
    <x v="64"/>
    <x v="5"/>
    <n v="10"/>
  </r>
  <r>
    <x v="3"/>
    <x v="9"/>
    <x v="0"/>
    <n v="81"/>
  </r>
  <r>
    <x v="4"/>
    <x v="29"/>
    <x v="0"/>
    <n v="2"/>
  </r>
  <r>
    <x v="1"/>
    <x v="18"/>
    <x v="4"/>
    <n v="8557"/>
  </r>
  <r>
    <x v="2"/>
    <x v="67"/>
    <x v="5"/>
    <n v="11"/>
  </r>
  <r>
    <x v="1"/>
    <x v="51"/>
    <x v="2"/>
    <n v="829"/>
  </r>
  <r>
    <x v="1"/>
    <x v="65"/>
    <x v="5"/>
    <n v="333"/>
  </r>
  <r>
    <x v="2"/>
    <x v="60"/>
    <x v="3"/>
    <n v="10"/>
  </r>
  <r>
    <x v="2"/>
    <x v="65"/>
    <x v="5"/>
    <n v="6"/>
  </r>
  <r>
    <x v="1"/>
    <x v="13"/>
    <x v="6"/>
    <n v="805"/>
  </r>
  <r>
    <x v="4"/>
    <x v="30"/>
    <x v="2"/>
    <n v="52"/>
  </r>
  <r>
    <x v="3"/>
    <x v="48"/>
    <x v="6"/>
    <n v="195"/>
  </r>
  <r>
    <x v="4"/>
    <x v="53"/>
    <x v="4"/>
    <n v="210"/>
  </r>
  <r>
    <x v="2"/>
    <x v="3"/>
    <x v="3"/>
    <n v="23"/>
  </r>
  <r>
    <x v="4"/>
    <x v="39"/>
    <x v="4"/>
    <n v="62"/>
  </r>
  <r>
    <x v="4"/>
    <x v="10"/>
    <x v="2"/>
    <n v="40"/>
  </r>
  <r>
    <x v="2"/>
    <x v="51"/>
    <x v="2"/>
    <n v="15"/>
  </r>
  <r>
    <x v="2"/>
    <x v="28"/>
    <x v="5"/>
    <n v="6"/>
  </r>
  <r>
    <x v="3"/>
    <x v="10"/>
    <x v="4"/>
    <n v="1420"/>
  </r>
  <r>
    <x v="3"/>
    <x v="24"/>
    <x v="0"/>
    <n v="165"/>
  </r>
  <r>
    <x v="4"/>
    <x v="13"/>
    <x v="4"/>
    <n v="125"/>
  </r>
  <r>
    <x v="1"/>
    <x v="32"/>
    <x v="4"/>
    <n v="10062"/>
  </r>
  <r>
    <x v="3"/>
    <x v="74"/>
    <x v="3"/>
    <n v="20"/>
  </r>
  <r>
    <x v="3"/>
    <x v="30"/>
    <x v="4"/>
    <n v="2097"/>
  </r>
  <r>
    <x v="3"/>
    <x v="41"/>
    <x v="2"/>
    <n v="137"/>
  </r>
  <r>
    <x v="1"/>
    <x v="30"/>
    <x v="5"/>
    <n v="475"/>
  </r>
  <r>
    <x v="3"/>
    <x v="62"/>
    <x v="2"/>
    <n v="205"/>
  </r>
  <r>
    <x v="4"/>
    <x v="7"/>
    <x v="0"/>
    <n v="3"/>
  </r>
  <r>
    <x v="2"/>
    <x v="3"/>
    <x v="4"/>
    <n v="1054"/>
  </r>
  <r>
    <x v="3"/>
    <x v="32"/>
    <x v="5"/>
    <n v="31"/>
  </r>
  <r>
    <x v="2"/>
    <x v="45"/>
    <x v="6"/>
    <n v="9"/>
  </r>
  <r>
    <x v="3"/>
    <x v="45"/>
    <x v="1"/>
    <n v="1148"/>
  </r>
  <r>
    <x v="2"/>
    <x v="64"/>
    <x v="2"/>
    <n v="9"/>
  </r>
  <r>
    <x v="4"/>
    <x v="21"/>
    <x v="5"/>
    <n v="7"/>
  </r>
  <r>
    <x v="1"/>
    <x v="19"/>
    <x v="5"/>
    <n v="252"/>
  </r>
  <r>
    <x v="4"/>
    <x v="2"/>
    <x v="0"/>
    <n v="14"/>
  </r>
  <r>
    <x v="3"/>
    <x v="54"/>
    <x v="0"/>
    <n v="136"/>
  </r>
  <r>
    <x v="3"/>
    <x v="67"/>
    <x v="6"/>
    <n v="167"/>
  </r>
  <r>
    <x v="3"/>
    <x v="58"/>
    <x v="3"/>
    <n v="32"/>
  </r>
  <r>
    <x v="2"/>
    <x v="42"/>
    <x v="5"/>
    <n v="8"/>
  </r>
  <r>
    <x v="3"/>
    <x v="52"/>
    <x v="2"/>
    <n v="135"/>
  </r>
  <r>
    <x v="2"/>
    <x v="60"/>
    <x v="5"/>
    <n v="11"/>
  </r>
  <r>
    <x v="2"/>
    <x v="56"/>
    <x v="1"/>
    <n v="140"/>
  </r>
  <r>
    <x v="2"/>
    <x v="33"/>
    <x v="6"/>
    <n v="4"/>
  </r>
  <r>
    <x v="2"/>
    <x v="35"/>
    <x v="4"/>
    <n v="933"/>
  </r>
  <r>
    <x v="4"/>
    <x v="40"/>
    <x v="6"/>
    <n v="5"/>
  </r>
  <r>
    <x v="3"/>
    <x v="62"/>
    <x v="4"/>
    <n v="1758"/>
  </r>
  <r>
    <x v="1"/>
    <x v="42"/>
    <x v="0"/>
    <n v="242"/>
  </r>
  <r>
    <x v="1"/>
    <x v="17"/>
    <x v="1"/>
    <n v="2576"/>
  </r>
  <r>
    <x v="3"/>
    <x v="44"/>
    <x v="6"/>
    <n v="173"/>
  </r>
  <r>
    <x v="3"/>
    <x v="21"/>
    <x v="4"/>
    <n v="1481"/>
  </r>
  <r>
    <x v="2"/>
    <x v="70"/>
    <x v="3"/>
    <n v="12"/>
  </r>
  <r>
    <x v="4"/>
    <x v="63"/>
    <x v="3"/>
    <n v="2"/>
  </r>
  <r>
    <x v="2"/>
    <x v="21"/>
    <x v="3"/>
    <n v="6"/>
  </r>
  <r>
    <x v="4"/>
    <x v="10"/>
    <x v="4"/>
    <n v="193"/>
  </r>
  <r>
    <x v="4"/>
    <x v="2"/>
    <x v="3"/>
    <n v="5"/>
  </r>
  <r>
    <x v="1"/>
    <x v="53"/>
    <x v="5"/>
    <n v="271"/>
  </r>
  <r>
    <x v="1"/>
    <x v="52"/>
    <x v="0"/>
    <n v="345"/>
  </r>
  <r>
    <x v="4"/>
    <x v="44"/>
    <x v="5"/>
    <n v="10"/>
  </r>
  <r>
    <x v="2"/>
    <x v="69"/>
    <x v="6"/>
    <n v="8"/>
  </r>
  <r>
    <x v="4"/>
    <x v="23"/>
    <x v="5"/>
    <n v="11"/>
  </r>
  <r>
    <x v="2"/>
    <x v="62"/>
    <x v="6"/>
    <n v="12"/>
  </r>
  <r>
    <x v="4"/>
    <x v="26"/>
    <x v="6"/>
    <n v="8"/>
  </r>
  <r>
    <x v="2"/>
    <x v="50"/>
    <x v="4"/>
    <n v="827"/>
  </r>
  <r>
    <x v="2"/>
    <x v="6"/>
    <x v="4"/>
    <n v="969"/>
  </r>
  <r>
    <x v="1"/>
    <x v="57"/>
    <x v="0"/>
    <n v="388"/>
  </r>
  <r>
    <x v="4"/>
    <x v="60"/>
    <x v="1"/>
    <n v="292"/>
  </r>
  <r>
    <x v="1"/>
    <x v="21"/>
    <x v="4"/>
    <n v="7611"/>
  </r>
  <r>
    <x v="2"/>
    <x v="21"/>
    <x v="2"/>
    <n v="10"/>
  </r>
  <r>
    <x v="4"/>
    <x v="44"/>
    <x v="0"/>
    <n v="1"/>
  </r>
  <r>
    <x v="2"/>
    <x v="65"/>
    <x v="3"/>
    <n v="9"/>
  </r>
  <r>
    <x v="3"/>
    <x v="51"/>
    <x v="5"/>
    <n v="153"/>
  </r>
  <r>
    <x v="2"/>
    <x v="74"/>
    <x v="0"/>
    <n v="2"/>
  </r>
  <r>
    <x v="4"/>
    <x v="64"/>
    <x v="6"/>
    <n v="7"/>
  </r>
  <r>
    <x v="1"/>
    <x v="34"/>
    <x v="1"/>
    <n v="3428"/>
  </r>
  <r>
    <x v="1"/>
    <x v="72"/>
    <x v="3"/>
    <n v="267"/>
  </r>
  <r>
    <x v="1"/>
    <x v="4"/>
    <x v="2"/>
    <n v="650"/>
  </r>
  <r>
    <x v="1"/>
    <x v="70"/>
    <x v="3"/>
    <n v="330"/>
  </r>
  <r>
    <x v="3"/>
    <x v="23"/>
    <x v="1"/>
    <n v="879"/>
  </r>
  <r>
    <x v="2"/>
    <x v="39"/>
    <x v="0"/>
    <n v="2"/>
  </r>
  <r>
    <x v="4"/>
    <x v="74"/>
    <x v="5"/>
    <n v="8"/>
  </r>
  <r>
    <x v="4"/>
    <x v="11"/>
    <x v="3"/>
    <n v="8"/>
  </r>
  <r>
    <x v="2"/>
    <x v="33"/>
    <x v="3"/>
    <n v="15"/>
  </r>
  <r>
    <x v="1"/>
    <x v="34"/>
    <x v="2"/>
    <n v="654"/>
  </r>
  <r>
    <x v="3"/>
    <x v="42"/>
    <x v="5"/>
    <n v="25"/>
  </r>
  <r>
    <x v="4"/>
    <x v="8"/>
    <x v="0"/>
    <n v="6"/>
  </r>
  <r>
    <x v="4"/>
    <x v="10"/>
    <x v="6"/>
    <n v="3"/>
  </r>
  <r>
    <x v="1"/>
    <x v="17"/>
    <x v="6"/>
    <n v="683"/>
  </r>
  <r>
    <x v="4"/>
    <x v="23"/>
    <x v="6"/>
    <n v="4"/>
  </r>
  <r>
    <x v="3"/>
    <x v="49"/>
    <x v="2"/>
    <n v="189"/>
  </r>
  <r>
    <x v="4"/>
    <x v="3"/>
    <x v="0"/>
    <n v="2"/>
  </r>
  <r>
    <x v="4"/>
    <x v="29"/>
    <x v="1"/>
    <n v="28"/>
  </r>
  <r>
    <x v="1"/>
    <x v="40"/>
    <x v="5"/>
    <n v="322"/>
  </r>
  <r>
    <x v="3"/>
    <x v="1"/>
    <x v="2"/>
    <n v="132"/>
  </r>
  <r>
    <x v="2"/>
    <x v="12"/>
    <x v="1"/>
    <n v="130"/>
  </r>
  <r>
    <x v="2"/>
    <x v="30"/>
    <x v="5"/>
    <n v="19"/>
  </r>
  <r>
    <x v="2"/>
    <x v="67"/>
    <x v="2"/>
    <n v="15"/>
  </r>
  <r>
    <x v="4"/>
    <x v="62"/>
    <x v="0"/>
    <n v="2"/>
  </r>
  <r>
    <x v="2"/>
    <x v="18"/>
    <x v="2"/>
    <n v="5"/>
  </r>
  <r>
    <x v="2"/>
    <x v="29"/>
    <x v="5"/>
    <n v="17"/>
  </r>
  <r>
    <x v="2"/>
    <x v="30"/>
    <x v="6"/>
    <n v="17"/>
  </r>
  <r>
    <x v="1"/>
    <x v="16"/>
    <x v="0"/>
    <n v="322"/>
  </r>
  <r>
    <x v="4"/>
    <x v="22"/>
    <x v="5"/>
    <n v="16"/>
  </r>
  <r>
    <x v="1"/>
    <x v="41"/>
    <x v="4"/>
    <n v="8125"/>
  </r>
  <r>
    <x v="4"/>
    <x v="25"/>
    <x v="2"/>
    <n v="58"/>
  </r>
  <r>
    <x v="2"/>
    <x v="13"/>
    <x v="6"/>
    <n v="6"/>
  </r>
  <r>
    <x v="1"/>
    <x v="12"/>
    <x v="3"/>
    <n v="205"/>
  </r>
  <r>
    <x v="2"/>
    <x v="28"/>
    <x v="0"/>
    <n v="3"/>
  </r>
  <r>
    <x v="3"/>
    <x v="24"/>
    <x v="5"/>
    <n v="33"/>
  </r>
  <r>
    <x v="2"/>
    <x v="37"/>
    <x v="0"/>
    <n v="1"/>
  </r>
  <r>
    <x v="1"/>
    <x v="55"/>
    <x v="6"/>
    <n v="927"/>
  </r>
  <r>
    <x v="3"/>
    <x v="68"/>
    <x v="3"/>
    <n v="27"/>
  </r>
  <r>
    <x v="1"/>
    <x v="49"/>
    <x v="5"/>
    <n v="435"/>
  </r>
  <r>
    <x v="3"/>
    <x v="51"/>
    <x v="2"/>
    <n v="179"/>
  </r>
  <r>
    <x v="2"/>
    <x v="16"/>
    <x v="5"/>
    <n v="11"/>
  </r>
  <r>
    <x v="3"/>
    <x v="25"/>
    <x v="0"/>
    <n v="136"/>
  </r>
  <r>
    <x v="1"/>
    <x v="60"/>
    <x v="6"/>
    <n v="992"/>
  </r>
  <r>
    <x v="3"/>
    <x v="61"/>
    <x v="2"/>
    <n v="138"/>
  </r>
  <r>
    <x v="2"/>
    <x v="65"/>
    <x v="0"/>
    <n v="3"/>
  </r>
  <r>
    <x v="3"/>
    <x v="50"/>
    <x v="4"/>
    <n v="1352"/>
  </r>
  <r>
    <x v="2"/>
    <x v="59"/>
    <x v="2"/>
    <n v="16"/>
  </r>
  <r>
    <x v="3"/>
    <x v="12"/>
    <x v="3"/>
    <n v="32"/>
  </r>
  <r>
    <x v="3"/>
    <x v="41"/>
    <x v="0"/>
    <n v="105"/>
  </r>
  <r>
    <x v="2"/>
    <x v="8"/>
    <x v="1"/>
    <n v="94"/>
  </r>
  <r>
    <x v="3"/>
    <x v="70"/>
    <x v="2"/>
    <n v="205"/>
  </r>
  <r>
    <x v="4"/>
    <x v="48"/>
    <x v="0"/>
    <n v="6"/>
  </r>
  <r>
    <x v="1"/>
    <x v="66"/>
    <x v="5"/>
    <n v="431"/>
  </r>
  <r>
    <x v="3"/>
    <x v="53"/>
    <x v="4"/>
    <n v="1315"/>
  </r>
  <r>
    <x v="1"/>
    <x v="35"/>
    <x v="0"/>
    <n v="310"/>
  </r>
  <r>
    <x v="1"/>
    <x v="42"/>
    <x v="6"/>
    <n v="609"/>
  </r>
  <r>
    <x v="1"/>
    <x v="28"/>
    <x v="5"/>
    <n v="400"/>
  </r>
  <r>
    <x v="4"/>
    <x v="40"/>
    <x v="2"/>
    <n v="41"/>
  </r>
  <r>
    <x v="3"/>
    <x v="62"/>
    <x v="6"/>
    <n v="195"/>
  </r>
  <r>
    <x v="1"/>
    <x v="24"/>
    <x v="4"/>
    <n v="11651"/>
  </r>
  <r>
    <x v="4"/>
    <x v="31"/>
    <x v="5"/>
    <n v="7"/>
  </r>
  <r>
    <x v="2"/>
    <x v="59"/>
    <x v="0"/>
    <n v="2"/>
  </r>
  <r>
    <x v="4"/>
    <x v="61"/>
    <x v="5"/>
    <n v="7"/>
  </r>
  <r>
    <x v="2"/>
    <x v="22"/>
    <x v="1"/>
    <n v="189"/>
  </r>
  <r>
    <x v="3"/>
    <x v="65"/>
    <x v="1"/>
    <n v="689"/>
  </r>
  <r>
    <x v="4"/>
    <x v="42"/>
    <x v="6"/>
    <n v="18"/>
  </r>
  <r>
    <x v="1"/>
    <x v="39"/>
    <x v="0"/>
    <n v="202"/>
  </r>
  <r>
    <x v="4"/>
    <x v="55"/>
    <x v="4"/>
    <n v="422"/>
  </r>
  <r>
    <x v="1"/>
    <x v="18"/>
    <x v="3"/>
    <n v="269"/>
  </r>
  <r>
    <x v="4"/>
    <x v="13"/>
    <x v="2"/>
    <n v="49"/>
  </r>
  <r>
    <x v="2"/>
    <x v="34"/>
    <x v="3"/>
    <n v="12"/>
  </r>
  <r>
    <x v="4"/>
    <x v="34"/>
    <x v="0"/>
    <n v="2"/>
  </r>
  <r>
    <x v="4"/>
    <x v="71"/>
    <x v="0"/>
    <n v="3"/>
  </r>
  <r>
    <x v="4"/>
    <x v="69"/>
    <x v="1"/>
    <n v="251"/>
  </r>
  <r>
    <x v="2"/>
    <x v="47"/>
    <x v="2"/>
    <n v="14"/>
  </r>
  <r>
    <x v="1"/>
    <x v="73"/>
    <x v="0"/>
    <n v="230"/>
  </r>
  <r>
    <x v="3"/>
    <x v="35"/>
    <x v="6"/>
    <n v="136"/>
  </r>
  <r>
    <x v="3"/>
    <x v="64"/>
    <x v="6"/>
    <n v="164"/>
  </r>
  <r>
    <x v="2"/>
    <x v="33"/>
    <x v="4"/>
    <n v="852"/>
  </r>
  <r>
    <x v="3"/>
    <x v="45"/>
    <x v="5"/>
    <n v="41"/>
  </r>
  <r>
    <x v="2"/>
    <x v="61"/>
    <x v="3"/>
    <n v="6"/>
  </r>
  <r>
    <x v="1"/>
    <x v="30"/>
    <x v="0"/>
    <n v="424"/>
  </r>
  <r>
    <x v="2"/>
    <x v="21"/>
    <x v="6"/>
    <n v="6"/>
  </r>
  <r>
    <x v="2"/>
    <x v="22"/>
    <x v="6"/>
    <n v="5"/>
  </r>
  <r>
    <x v="3"/>
    <x v="45"/>
    <x v="3"/>
    <n v="24"/>
  </r>
  <r>
    <x v="3"/>
    <x v="44"/>
    <x v="4"/>
    <n v="1819"/>
  </r>
  <r>
    <x v="3"/>
    <x v="12"/>
    <x v="6"/>
    <n v="151"/>
  </r>
  <r>
    <x v="4"/>
    <x v="9"/>
    <x v="0"/>
    <n v="3"/>
  </r>
  <r>
    <x v="2"/>
    <x v="16"/>
    <x v="6"/>
    <n v="6"/>
  </r>
  <r>
    <x v="1"/>
    <x v="62"/>
    <x v="6"/>
    <n v="844"/>
  </r>
  <r>
    <x v="2"/>
    <x v="51"/>
    <x v="3"/>
    <n v="15"/>
  </r>
  <r>
    <x v="4"/>
    <x v="27"/>
    <x v="5"/>
    <n v="8"/>
  </r>
  <r>
    <x v="1"/>
    <x v="69"/>
    <x v="1"/>
    <n v="3518"/>
  </r>
  <r>
    <x v="4"/>
    <x v="38"/>
    <x v="5"/>
    <n v="8"/>
  </r>
  <r>
    <x v="1"/>
    <x v="27"/>
    <x v="1"/>
    <n v="4423"/>
  </r>
  <r>
    <x v="4"/>
    <x v="59"/>
    <x v="4"/>
    <n v="188"/>
  </r>
  <r>
    <x v="3"/>
    <x v="61"/>
    <x v="4"/>
    <n v="1151"/>
  </r>
  <r>
    <x v="3"/>
    <x v="50"/>
    <x v="6"/>
    <n v="136"/>
  </r>
  <r>
    <x v="4"/>
    <x v="58"/>
    <x v="3"/>
    <n v="29"/>
  </r>
  <r>
    <x v="3"/>
    <x v="19"/>
    <x v="1"/>
    <n v="649"/>
  </r>
  <r>
    <x v="4"/>
    <x v="43"/>
    <x v="2"/>
    <n v="43"/>
  </r>
  <r>
    <x v="4"/>
    <x v="38"/>
    <x v="1"/>
    <n v="301"/>
  </r>
  <r>
    <x v="4"/>
    <x v="14"/>
    <x v="5"/>
    <n v="3"/>
  </r>
  <r>
    <x v="3"/>
    <x v="70"/>
    <x v="0"/>
    <n v="177"/>
  </r>
  <r>
    <x v="1"/>
    <x v="37"/>
    <x v="4"/>
    <n v="9595"/>
  </r>
  <r>
    <x v="4"/>
    <x v="28"/>
    <x v="6"/>
    <n v="7"/>
  </r>
  <r>
    <x v="3"/>
    <x v="41"/>
    <x v="4"/>
    <n v="1467"/>
  </r>
  <r>
    <x v="4"/>
    <x v="17"/>
    <x v="2"/>
    <n v="41"/>
  </r>
  <r>
    <x v="4"/>
    <x v="5"/>
    <x v="6"/>
    <n v="6"/>
  </r>
  <r>
    <x v="1"/>
    <x v="14"/>
    <x v="3"/>
    <n v="226"/>
  </r>
  <r>
    <x v="1"/>
    <x v="19"/>
    <x v="6"/>
    <n v="729"/>
  </r>
  <r>
    <x v="3"/>
    <x v="73"/>
    <x v="4"/>
    <n v="1352"/>
  </r>
  <r>
    <x v="4"/>
    <x v="65"/>
    <x v="4"/>
    <n v="346"/>
  </r>
  <r>
    <x v="4"/>
    <x v="0"/>
    <x v="3"/>
    <n v="3"/>
  </r>
  <r>
    <x v="4"/>
    <x v="37"/>
    <x v="6"/>
    <n v="7"/>
  </r>
  <r>
    <x v="4"/>
    <x v="71"/>
    <x v="4"/>
    <n v="308"/>
  </r>
  <r>
    <x v="3"/>
    <x v="49"/>
    <x v="6"/>
    <n v="165"/>
  </r>
  <r>
    <x v="4"/>
    <x v="21"/>
    <x v="2"/>
    <n v="36"/>
  </r>
  <r>
    <x v="1"/>
    <x v="47"/>
    <x v="0"/>
    <n v="388"/>
  </r>
  <r>
    <x v="1"/>
    <x v="67"/>
    <x v="4"/>
    <n v="8661"/>
  </r>
  <r>
    <x v="2"/>
    <x v="51"/>
    <x v="4"/>
    <n v="997"/>
  </r>
  <r>
    <x v="3"/>
    <x v="51"/>
    <x v="1"/>
    <n v="680"/>
  </r>
  <r>
    <x v="2"/>
    <x v="37"/>
    <x v="3"/>
    <n v="11"/>
  </r>
  <r>
    <x v="3"/>
    <x v="10"/>
    <x v="0"/>
    <n v="122"/>
  </r>
  <r>
    <x v="1"/>
    <x v="29"/>
    <x v="6"/>
    <n v="906"/>
  </r>
  <r>
    <x v="2"/>
    <x v="68"/>
    <x v="3"/>
    <n v="16"/>
  </r>
  <r>
    <x v="3"/>
    <x v="68"/>
    <x v="5"/>
    <n v="36"/>
  </r>
  <r>
    <x v="2"/>
    <x v="30"/>
    <x v="2"/>
    <n v="17"/>
  </r>
  <r>
    <x v="4"/>
    <x v="50"/>
    <x v="3"/>
    <n v="1"/>
  </r>
  <r>
    <x v="2"/>
    <x v="38"/>
    <x v="2"/>
    <n v="16"/>
  </r>
  <r>
    <x v="4"/>
    <x v="29"/>
    <x v="4"/>
    <n v="179"/>
  </r>
  <r>
    <x v="2"/>
    <x v="47"/>
    <x v="3"/>
    <n v="7"/>
  </r>
  <r>
    <x v="1"/>
    <x v="16"/>
    <x v="6"/>
    <n v="630"/>
  </r>
  <r>
    <x v="1"/>
    <x v="55"/>
    <x v="1"/>
    <n v="4193"/>
  </r>
  <r>
    <x v="2"/>
    <x v="27"/>
    <x v="1"/>
    <n v="229"/>
  </r>
  <r>
    <x v="4"/>
    <x v="56"/>
    <x v="4"/>
    <n v="317"/>
  </r>
  <r>
    <x v="3"/>
    <x v="22"/>
    <x v="1"/>
    <n v="1022"/>
  </r>
  <r>
    <x v="1"/>
    <x v="59"/>
    <x v="0"/>
    <n v="307"/>
  </r>
  <r>
    <x v="4"/>
    <x v="14"/>
    <x v="0"/>
    <n v="2"/>
  </r>
  <r>
    <x v="3"/>
    <x v="35"/>
    <x v="3"/>
    <n v="15"/>
  </r>
  <r>
    <x v="4"/>
    <x v="22"/>
    <x v="6"/>
    <n v="1"/>
  </r>
  <r>
    <x v="2"/>
    <x v="36"/>
    <x v="3"/>
    <n v="12"/>
  </r>
  <r>
    <x v="2"/>
    <x v="49"/>
    <x v="2"/>
    <n v="12"/>
  </r>
  <r>
    <x v="4"/>
    <x v="36"/>
    <x v="0"/>
    <n v="2"/>
  </r>
  <r>
    <x v="3"/>
    <x v="30"/>
    <x v="3"/>
    <n v="25"/>
  </r>
  <r>
    <x v="3"/>
    <x v="12"/>
    <x v="2"/>
    <n v="135"/>
  </r>
  <r>
    <x v="3"/>
    <x v="13"/>
    <x v="2"/>
    <n v="217"/>
  </r>
  <r>
    <x v="1"/>
    <x v="69"/>
    <x v="2"/>
    <n v="774"/>
  </r>
  <r>
    <x v="1"/>
    <x v="61"/>
    <x v="5"/>
    <n v="317"/>
  </r>
  <r>
    <x v="2"/>
    <x v="26"/>
    <x v="1"/>
    <n v="149"/>
  </r>
  <r>
    <x v="1"/>
    <x v="7"/>
    <x v="0"/>
    <n v="343"/>
  </r>
  <r>
    <x v="2"/>
    <x v="54"/>
    <x v="3"/>
    <n v="14"/>
  </r>
  <r>
    <x v="3"/>
    <x v="50"/>
    <x v="3"/>
    <n v="25"/>
  </r>
  <r>
    <x v="1"/>
    <x v="53"/>
    <x v="3"/>
    <n v="248"/>
  </r>
  <r>
    <x v="2"/>
    <x v="48"/>
    <x v="6"/>
    <n v="12"/>
  </r>
  <r>
    <x v="4"/>
    <x v="2"/>
    <x v="6"/>
    <n v="8"/>
  </r>
  <r>
    <x v="3"/>
    <x v="21"/>
    <x v="1"/>
    <n v="655"/>
  </r>
  <r>
    <x v="4"/>
    <x v="17"/>
    <x v="4"/>
    <n v="207"/>
  </r>
  <r>
    <x v="2"/>
    <x v="53"/>
    <x v="1"/>
    <n v="115"/>
  </r>
  <r>
    <x v="3"/>
    <x v="63"/>
    <x v="1"/>
    <n v="783"/>
  </r>
  <r>
    <x v="3"/>
    <x v="50"/>
    <x v="1"/>
    <n v="723"/>
  </r>
  <r>
    <x v="1"/>
    <x v="74"/>
    <x v="2"/>
    <n v="515"/>
  </r>
  <r>
    <x v="2"/>
    <x v="1"/>
    <x v="0"/>
    <n v="3"/>
  </r>
  <r>
    <x v="2"/>
    <x v="31"/>
    <x v="4"/>
    <n v="1028"/>
  </r>
  <r>
    <x v="1"/>
    <x v="73"/>
    <x v="1"/>
    <n v="2399"/>
  </r>
  <r>
    <x v="3"/>
    <x v="67"/>
    <x v="1"/>
    <n v="635"/>
  </r>
  <r>
    <x v="2"/>
    <x v="71"/>
    <x v="2"/>
    <n v="17"/>
  </r>
  <r>
    <x v="2"/>
    <x v="6"/>
    <x v="0"/>
    <n v="5"/>
  </r>
  <r>
    <x v="1"/>
    <x v="34"/>
    <x v="3"/>
    <n v="198"/>
  </r>
  <r>
    <x v="4"/>
    <x v="43"/>
    <x v="6"/>
    <n v="7"/>
  </r>
  <r>
    <x v="3"/>
    <x v="30"/>
    <x v="6"/>
    <n v="200"/>
  </r>
  <r>
    <x v="4"/>
    <x v="40"/>
    <x v="0"/>
    <n v="5"/>
  </r>
  <r>
    <x v="2"/>
    <x v="43"/>
    <x v="5"/>
    <n v="15"/>
  </r>
  <r>
    <x v="4"/>
    <x v="7"/>
    <x v="1"/>
    <n v="35"/>
  </r>
  <r>
    <x v="2"/>
    <x v="6"/>
    <x v="5"/>
    <n v="13"/>
  </r>
  <r>
    <x v="2"/>
    <x v="20"/>
    <x v="2"/>
    <n v="18"/>
  </r>
  <r>
    <x v="3"/>
    <x v="67"/>
    <x v="3"/>
    <n v="27"/>
  </r>
  <r>
    <x v="1"/>
    <x v="35"/>
    <x v="2"/>
    <n v="780"/>
  </r>
  <r>
    <x v="3"/>
    <x v="60"/>
    <x v="0"/>
    <n v="151"/>
  </r>
  <r>
    <x v="2"/>
    <x v="5"/>
    <x v="5"/>
    <n v="8"/>
  </r>
  <r>
    <x v="2"/>
    <x v="12"/>
    <x v="4"/>
    <n v="779"/>
  </r>
  <r>
    <x v="2"/>
    <x v="63"/>
    <x v="4"/>
    <n v="896"/>
  </r>
  <r>
    <x v="1"/>
    <x v="48"/>
    <x v="1"/>
    <n v="3498"/>
  </r>
  <r>
    <x v="2"/>
    <x v="29"/>
    <x v="6"/>
    <n v="13"/>
  </r>
  <r>
    <x v="2"/>
    <x v="27"/>
    <x v="3"/>
    <n v="15"/>
  </r>
  <r>
    <x v="1"/>
    <x v="8"/>
    <x v="5"/>
    <n v="209"/>
  </r>
  <r>
    <x v="1"/>
    <x v="60"/>
    <x v="2"/>
    <n v="905"/>
  </r>
  <r>
    <x v="2"/>
    <x v="36"/>
    <x v="4"/>
    <n v="1129"/>
  </r>
  <r>
    <x v="2"/>
    <x v="39"/>
    <x v="5"/>
    <n v="9"/>
  </r>
  <r>
    <x v="1"/>
    <x v="39"/>
    <x v="1"/>
    <n v="2132"/>
  </r>
  <r>
    <x v="1"/>
    <x v="10"/>
    <x v="0"/>
    <n v="267"/>
  </r>
  <r>
    <x v="2"/>
    <x v="68"/>
    <x v="1"/>
    <n v="193"/>
  </r>
  <r>
    <x v="1"/>
    <x v="19"/>
    <x v="2"/>
    <n v="639"/>
  </r>
  <r>
    <x v="1"/>
    <x v="4"/>
    <x v="1"/>
    <n v="3415"/>
  </r>
  <r>
    <x v="1"/>
    <x v="22"/>
    <x v="5"/>
    <n v="364"/>
  </r>
  <r>
    <x v="2"/>
    <x v="67"/>
    <x v="4"/>
    <n v="832"/>
  </r>
  <r>
    <x v="2"/>
    <x v="62"/>
    <x v="1"/>
    <n v="199"/>
  </r>
  <r>
    <x v="2"/>
    <x v="25"/>
    <x v="6"/>
    <n v="8"/>
  </r>
  <r>
    <x v="3"/>
    <x v="66"/>
    <x v="2"/>
    <n v="204"/>
  </r>
  <r>
    <x v="4"/>
    <x v="19"/>
    <x v="4"/>
    <n v="242"/>
  </r>
  <r>
    <x v="2"/>
    <x v="37"/>
    <x v="4"/>
    <n v="1004"/>
  </r>
  <r>
    <x v="1"/>
    <x v="73"/>
    <x v="3"/>
    <n v="236"/>
  </r>
  <r>
    <x v="2"/>
    <x v="58"/>
    <x v="0"/>
    <n v="4"/>
  </r>
  <r>
    <x v="3"/>
    <x v="31"/>
    <x v="4"/>
    <n v="1932"/>
  </r>
  <r>
    <x v="2"/>
    <x v="17"/>
    <x v="6"/>
    <n v="9"/>
  </r>
  <r>
    <x v="3"/>
    <x v="63"/>
    <x v="4"/>
    <n v="1707"/>
  </r>
  <r>
    <x v="3"/>
    <x v="47"/>
    <x v="4"/>
    <n v="1807"/>
  </r>
  <r>
    <x v="2"/>
    <x v="71"/>
    <x v="5"/>
    <n v="12"/>
  </r>
  <r>
    <x v="1"/>
    <x v="65"/>
    <x v="1"/>
    <n v="2596"/>
  </r>
  <r>
    <x v="2"/>
    <x v="61"/>
    <x v="0"/>
    <n v="4"/>
  </r>
  <r>
    <x v="2"/>
    <x v="4"/>
    <x v="5"/>
    <n v="11"/>
  </r>
  <r>
    <x v="2"/>
    <x v="31"/>
    <x v="0"/>
    <n v="4"/>
  </r>
  <r>
    <x v="1"/>
    <x v="41"/>
    <x v="0"/>
    <n v="284"/>
  </r>
  <r>
    <x v="4"/>
    <x v="3"/>
    <x v="2"/>
    <n v="65"/>
  </r>
  <r>
    <x v="2"/>
    <x v="0"/>
    <x v="2"/>
    <n v="27"/>
  </r>
  <r>
    <x v="1"/>
    <x v="16"/>
    <x v="5"/>
    <n v="324"/>
  </r>
  <r>
    <x v="4"/>
    <x v="64"/>
    <x v="1"/>
    <n v="362"/>
  </r>
  <r>
    <x v="1"/>
    <x v="72"/>
    <x v="5"/>
    <n v="349"/>
  </r>
  <r>
    <x v="1"/>
    <x v="74"/>
    <x v="5"/>
    <n v="222"/>
  </r>
  <r>
    <x v="1"/>
    <x v="40"/>
    <x v="3"/>
    <n v="233"/>
  </r>
  <r>
    <x v="1"/>
    <x v="41"/>
    <x v="1"/>
    <n v="3120"/>
  </r>
  <r>
    <x v="4"/>
    <x v="29"/>
    <x v="2"/>
    <n v="94"/>
  </r>
  <r>
    <x v="3"/>
    <x v="34"/>
    <x v="2"/>
    <n v="176"/>
  </r>
  <r>
    <x v="2"/>
    <x v="0"/>
    <x v="1"/>
    <n v="163"/>
  </r>
  <r>
    <x v="2"/>
    <x v="62"/>
    <x v="4"/>
    <n v="980"/>
  </r>
  <r>
    <x v="4"/>
    <x v="20"/>
    <x v="4"/>
    <n v="244"/>
  </r>
  <r>
    <x v="4"/>
    <x v="0"/>
    <x v="5"/>
    <n v="2"/>
  </r>
  <r>
    <x v="1"/>
    <x v="73"/>
    <x v="5"/>
    <n v="187"/>
  </r>
  <r>
    <x v="4"/>
    <x v="57"/>
    <x v="2"/>
    <n v="38"/>
  </r>
  <r>
    <x v="2"/>
    <x v="30"/>
    <x v="1"/>
    <n v="175"/>
  </r>
  <r>
    <x v="3"/>
    <x v="8"/>
    <x v="0"/>
    <n v="85"/>
  </r>
  <r>
    <x v="2"/>
    <x v="69"/>
    <x v="0"/>
    <n v="5"/>
  </r>
  <r>
    <x v="4"/>
    <x v="3"/>
    <x v="6"/>
    <n v="6"/>
  </r>
  <r>
    <x v="3"/>
    <x v="43"/>
    <x v="4"/>
    <n v="1978"/>
  </r>
  <r>
    <x v="1"/>
    <x v="26"/>
    <x v="2"/>
    <n v="687"/>
  </r>
  <r>
    <x v="3"/>
    <x v="27"/>
    <x v="6"/>
    <n v="179"/>
  </r>
  <r>
    <x v="3"/>
    <x v="32"/>
    <x v="4"/>
    <n v="2007"/>
  </r>
  <r>
    <x v="3"/>
    <x v="38"/>
    <x v="6"/>
    <n v="179"/>
  </r>
  <r>
    <x v="2"/>
    <x v="38"/>
    <x v="3"/>
    <n v="10"/>
  </r>
  <r>
    <x v="3"/>
    <x v="26"/>
    <x v="3"/>
    <n v="19"/>
  </r>
  <r>
    <x v="1"/>
    <x v="23"/>
    <x v="2"/>
    <n v="766"/>
  </r>
  <r>
    <x v="4"/>
    <x v="53"/>
    <x v="0"/>
    <n v="3"/>
  </r>
  <r>
    <x v="1"/>
    <x v="24"/>
    <x v="6"/>
    <n v="1063"/>
  </r>
  <r>
    <x v="1"/>
    <x v="43"/>
    <x v="1"/>
    <n v="3390"/>
  </r>
  <r>
    <x v="3"/>
    <x v="34"/>
    <x v="1"/>
    <n v="879"/>
  </r>
  <r>
    <x v="4"/>
    <x v="63"/>
    <x v="4"/>
    <n v="358"/>
  </r>
  <r>
    <x v="1"/>
    <x v="50"/>
    <x v="5"/>
    <n v="243"/>
  </r>
  <r>
    <x v="1"/>
    <x v="64"/>
    <x v="5"/>
    <n v="278"/>
  </r>
  <r>
    <x v="3"/>
    <x v="69"/>
    <x v="5"/>
    <n v="63"/>
  </r>
  <r>
    <x v="4"/>
    <x v="34"/>
    <x v="6"/>
    <n v="6"/>
  </r>
  <r>
    <x v="3"/>
    <x v="72"/>
    <x v="3"/>
    <n v="16"/>
  </r>
  <r>
    <x v="1"/>
    <x v="68"/>
    <x v="1"/>
    <n v="4123"/>
  </r>
  <r>
    <x v="1"/>
    <x v="34"/>
    <x v="5"/>
    <n v="308"/>
  </r>
  <r>
    <x v="1"/>
    <x v="33"/>
    <x v="3"/>
    <n v="221"/>
  </r>
  <r>
    <x v="1"/>
    <x v="61"/>
    <x v="1"/>
    <n v="2206"/>
  </r>
  <r>
    <x v="3"/>
    <x v="49"/>
    <x v="4"/>
    <n v="2076"/>
  </r>
  <r>
    <x v="4"/>
    <x v="56"/>
    <x v="2"/>
    <n v="32"/>
  </r>
  <r>
    <x v="3"/>
    <x v="2"/>
    <x v="4"/>
    <n v="2018"/>
  </r>
  <r>
    <x v="2"/>
    <x v="22"/>
    <x v="2"/>
    <n v="20"/>
  </r>
  <r>
    <x v="2"/>
    <x v="21"/>
    <x v="0"/>
    <n v="2"/>
  </r>
  <r>
    <x v="2"/>
    <x v="17"/>
    <x v="1"/>
    <n v="142"/>
  </r>
  <r>
    <x v="4"/>
    <x v="57"/>
    <x v="5"/>
    <n v="18"/>
  </r>
  <r>
    <x v="1"/>
    <x v="23"/>
    <x v="6"/>
    <n v="869"/>
  </r>
  <r>
    <x v="3"/>
    <x v="6"/>
    <x v="6"/>
    <n v="173"/>
  </r>
  <r>
    <x v="1"/>
    <x v="54"/>
    <x v="1"/>
    <n v="2953"/>
  </r>
  <r>
    <x v="2"/>
    <x v="28"/>
    <x v="1"/>
    <n v="216"/>
  </r>
  <r>
    <x v="1"/>
    <x v="70"/>
    <x v="4"/>
    <n v="11216"/>
  </r>
  <r>
    <x v="3"/>
    <x v="52"/>
    <x v="6"/>
    <n v="161"/>
  </r>
  <r>
    <x v="3"/>
    <x v="56"/>
    <x v="3"/>
    <n v="29"/>
  </r>
  <r>
    <x v="1"/>
    <x v="14"/>
    <x v="0"/>
    <n v="309"/>
  </r>
  <r>
    <x v="3"/>
    <x v="56"/>
    <x v="5"/>
    <n v="27"/>
  </r>
  <r>
    <x v="4"/>
    <x v="53"/>
    <x v="1"/>
    <n v="134"/>
  </r>
  <r>
    <x v="2"/>
    <x v="58"/>
    <x v="1"/>
    <n v="170"/>
  </r>
  <r>
    <x v="4"/>
    <x v="68"/>
    <x v="5"/>
    <n v="7"/>
  </r>
  <r>
    <x v="2"/>
    <x v="40"/>
    <x v="4"/>
    <n v="1024"/>
  </r>
  <r>
    <x v="2"/>
    <x v="52"/>
    <x v="2"/>
    <n v="18"/>
  </r>
  <r>
    <x v="1"/>
    <x v="1"/>
    <x v="2"/>
    <n v="577"/>
  </r>
  <r>
    <x v="2"/>
    <x v="4"/>
    <x v="1"/>
    <n v="172"/>
  </r>
  <r>
    <x v="2"/>
    <x v="39"/>
    <x v="2"/>
    <n v="10"/>
  </r>
  <r>
    <x v="2"/>
    <x v="10"/>
    <x v="6"/>
    <n v="7"/>
  </r>
  <r>
    <x v="2"/>
    <x v="24"/>
    <x v="5"/>
    <n v="17"/>
  </r>
  <r>
    <x v="2"/>
    <x v="16"/>
    <x v="3"/>
    <n v="18"/>
  </r>
  <r>
    <x v="1"/>
    <x v="30"/>
    <x v="2"/>
    <n v="849"/>
  </r>
  <r>
    <x v="2"/>
    <x v="65"/>
    <x v="4"/>
    <n v="831"/>
  </r>
  <r>
    <x v="1"/>
    <x v="59"/>
    <x v="1"/>
    <n v="3674"/>
  </r>
  <r>
    <x v="2"/>
    <x v="29"/>
    <x v="1"/>
    <n v="173"/>
  </r>
  <r>
    <x v="2"/>
    <x v="54"/>
    <x v="6"/>
    <n v="5"/>
  </r>
  <r>
    <x v="2"/>
    <x v="63"/>
    <x v="5"/>
    <n v="5"/>
  </r>
  <r>
    <x v="2"/>
    <x v="46"/>
    <x v="4"/>
    <n v="998"/>
  </r>
  <r>
    <x v="3"/>
    <x v="47"/>
    <x v="2"/>
    <n v="197"/>
  </r>
  <r>
    <x v="4"/>
    <x v="36"/>
    <x v="2"/>
    <n v="96"/>
  </r>
  <r>
    <x v="2"/>
    <x v="1"/>
    <x v="6"/>
    <n v="11"/>
  </r>
  <r>
    <x v="3"/>
    <x v="34"/>
    <x v="6"/>
    <n v="162"/>
  </r>
  <r>
    <x v="1"/>
    <x v="66"/>
    <x v="4"/>
    <n v="11490"/>
  </r>
  <r>
    <x v="2"/>
    <x v="46"/>
    <x v="6"/>
    <n v="9"/>
  </r>
  <r>
    <x v="1"/>
    <x v="25"/>
    <x v="1"/>
    <n v="4122"/>
  </r>
  <r>
    <x v="1"/>
    <x v="17"/>
    <x v="2"/>
    <n v="691"/>
  </r>
  <r>
    <x v="4"/>
    <x v="70"/>
    <x v="6"/>
    <n v="6"/>
  </r>
  <r>
    <x v="1"/>
    <x v="12"/>
    <x v="0"/>
    <n v="270"/>
  </r>
  <r>
    <x v="2"/>
    <x v="2"/>
    <x v="0"/>
    <n v="1"/>
  </r>
  <r>
    <x v="2"/>
    <x v="72"/>
    <x v="0"/>
    <n v="5"/>
  </r>
  <r>
    <x v="1"/>
    <x v="40"/>
    <x v="4"/>
    <n v="9481"/>
  </r>
  <r>
    <x v="4"/>
    <x v="69"/>
    <x v="5"/>
    <n v="4"/>
  </r>
  <r>
    <x v="1"/>
    <x v="60"/>
    <x v="3"/>
    <n v="341"/>
  </r>
  <r>
    <x v="4"/>
    <x v="74"/>
    <x v="1"/>
    <n v="116"/>
  </r>
  <r>
    <x v="3"/>
    <x v="31"/>
    <x v="5"/>
    <n v="34"/>
  </r>
  <r>
    <x v="3"/>
    <x v="7"/>
    <x v="2"/>
    <n v="197"/>
  </r>
  <r>
    <x v="3"/>
    <x v="12"/>
    <x v="1"/>
    <n v="822"/>
  </r>
  <r>
    <x v="3"/>
    <x v="26"/>
    <x v="5"/>
    <n v="43"/>
  </r>
  <r>
    <x v="1"/>
    <x v="64"/>
    <x v="1"/>
    <n v="2199"/>
  </r>
  <r>
    <x v="1"/>
    <x v="58"/>
    <x v="5"/>
    <n v="306"/>
  </r>
  <r>
    <x v="2"/>
    <x v="20"/>
    <x v="0"/>
    <n v="2"/>
  </r>
  <r>
    <x v="4"/>
    <x v="26"/>
    <x v="1"/>
    <n v="185"/>
  </r>
  <r>
    <x v="2"/>
    <x v="50"/>
    <x v="2"/>
    <n v="14"/>
  </r>
  <r>
    <x v="3"/>
    <x v="60"/>
    <x v="6"/>
    <n v="219"/>
  </r>
  <r>
    <x v="2"/>
    <x v="24"/>
    <x v="2"/>
    <n v="24"/>
  </r>
  <r>
    <x v="1"/>
    <x v="63"/>
    <x v="4"/>
    <n v="9179"/>
  </r>
  <r>
    <x v="2"/>
    <x v="39"/>
    <x v="6"/>
    <n v="6"/>
  </r>
  <r>
    <x v="2"/>
    <x v="37"/>
    <x v="5"/>
    <n v="16"/>
  </r>
  <r>
    <x v="1"/>
    <x v="42"/>
    <x v="1"/>
    <n v="2751"/>
  </r>
  <r>
    <x v="2"/>
    <x v="1"/>
    <x v="5"/>
    <n v="6"/>
  </r>
  <r>
    <x v="1"/>
    <x v="40"/>
    <x v="6"/>
    <n v="771"/>
  </r>
  <r>
    <x v="4"/>
    <x v="30"/>
    <x v="4"/>
    <n v="444"/>
  </r>
  <r>
    <x v="2"/>
    <x v="55"/>
    <x v="5"/>
    <n v="16"/>
  </r>
  <r>
    <x v="1"/>
    <x v="0"/>
    <x v="0"/>
    <n v="360"/>
  </r>
  <r>
    <x v="2"/>
    <x v="28"/>
    <x v="4"/>
    <n v="1058"/>
  </r>
  <r>
    <x v="2"/>
    <x v="25"/>
    <x v="1"/>
    <n v="204"/>
  </r>
  <r>
    <x v="1"/>
    <x v="64"/>
    <x v="6"/>
    <n v="613"/>
  </r>
  <r>
    <x v="1"/>
    <x v="52"/>
    <x v="6"/>
    <n v="714"/>
  </r>
  <r>
    <x v="2"/>
    <x v="67"/>
    <x v="1"/>
    <n v="137"/>
  </r>
  <r>
    <x v="4"/>
    <x v="59"/>
    <x v="2"/>
    <n v="34"/>
  </r>
  <r>
    <x v="2"/>
    <x v="33"/>
    <x v="0"/>
    <n v="2"/>
  </r>
  <r>
    <x v="4"/>
    <x v="35"/>
    <x v="2"/>
    <n v="78"/>
  </r>
  <r>
    <x v="4"/>
    <x v="54"/>
    <x v="4"/>
    <n v="343"/>
  </r>
  <r>
    <x v="1"/>
    <x v="41"/>
    <x v="6"/>
    <n v="698"/>
  </r>
  <r>
    <x v="2"/>
    <x v="45"/>
    <x v="3"/>
    <n v="21"/>
  </r>
  <r>
    <x v="3"/>
    <x v="44"/>
    <x v="0"/>
    <n v="122"/>
  </r>
  <r>
    <x v="3"/>
    <x v="61"/>
    <x v="1"/>
    <n v="415"/>
  </r>
  <r>
    <x v="4"/>
    <x v="62"/>
    <x v="4"/>
    <n v="364"/>
  </r>
  <r>
    <x v="4"/>
    <x v="71"/>
    <x v="2"/>
    <n v="60"/>
  </r>
  <r>
    <x v="1"/>
    <x v="60"/>
    <x v="5"/>
    <n v="522"/>
  </r>
  <r>
    <x v="3"/>
    <x v="22"/>
    <x v="5"/>
    <n v="26"/>
  </r>
  <r>
    <x v="4"/>
    <x v="56"/>
    <x v="5"/>
    <n v="44"/>
  </r>
  <r>
    <x v="1"/>
    <x v="54"/>
    <x v="3"/>
    <n v="261"/>
  </r>
  <r>
    <x v="4"/>
    <x v="66"/>
    <x v="0"/>
    <n v="2"/>
  </r>
  <r>
    <x v="3"/>
    <x v="69"/>
    <x v="4"/>
    <n v="1921"/>
  </r>
  <r>
    <x v="2"/>
    <x v="34"/>
    <x v="4"/>
    <n v="961"/>
  </r>
  <r>
    <x v="1"/>
    <x v="21"/>
    <x v="0"/>
    <n v="279"/>
  </r>
  <r>
    <x v="1"/>
    <x v="25"/>
    <x v="4"/>
    <n v="10831"/>
  </r>
  <r>
    <x v="2"/>
    <x v="69"/>
    <x v="2"/>
    <n v="20"/>
  </r>
  <r>
    <x v="3"/>
    <x v="19"/>
    <x v="4"/>
    <n v="1338"/>
  </r>
  <r>
    <x v="3"/>
    <x v="1"/>
    <x v="4"/>
    <n v="1056"/>
  </r>
  <r>
    <x v="3"/>
    <x v="2"/>
    <x v="2"/>
    <n v="261"/>
  </r>
  <r>
    <x v="4"/>
    <x v="7"/>
    <x v="5"/>
    <n v="18"/>
  </r>
  <r>
    <x v="3"/>
    <x v="74"/>
    <x v="4"/>
    <n v="1228"/>
  </r>
  <r>
    <x v="4"/>
    <x v="45"/>
    <x v="5"/>
    <n v="12"/>
  </r>
  <r>
    <x v="3"/>
    <x v="26"/>
    <x v="6"/>
    <n v="172"/>
  </r>
  <r>
    <x v="4"/>
    <x v="44"/>
    <x v="3"/>
    <n v="1"/>
  </r>
  <r>
    <x v="3"/>
    <x v="55"/>
    <x v="5"/>
    <n v="35"/>
  </r>
  <r>
    <x v="3"/>
    <x v="13"/>
    <x v="6"/>
    <n v="161"/>
  </r>
  <r>
    <x v="1"/>
    <x v="57"/>
    <x v="3"/>
    <n v="277"/>
  </r>
  <r>
    <x v="1"/>
    <x v="68"/>
    <x v="6"/>
    <n v="941"/>
  </r>
  <r>
    <x v="4"/>
    <x v="72"/>
    <x v="5"/>
    <n v="10"/>
  </r>
  <r>
    <x v="3"/>
    <x v="0"/>
    <x v="1"/>
    <n v="1120"/>
  </r>
  <r>
    <x v="4"/>
    <x v="70"/>
    <x v="1"/>
    <n v="318"/>
  </r>
  <r>
    <x v="2"/>
    <x v="40"/>
    <x v="5"/>
    <n v="4"/>
  </r>
  <r>
    <x v="2"/>
    <x v="2"/>
    <x v="4"/>
    <n v="1138"/>
  </r>
  <r>
    <x v="4"/>
    <x v="60"/>
    <x v="5"/>
    <n v="5"/>
  </r>
  <r>
    <x v="1"/>
    <x v="31"/>
    <x v="3"/>
    <n v="239"/>
  </r>
  <r>
    <x v="1"/>
    <x v="68"/>
    <x v="2"/>
    <n v="820"/>
  </r>
  <r>
    <x v="2"/>
    <x v="43"/>
    <x v="6"/>
    <n v="11"/>
  </r>
  <r>
    <x v="1"/>
    <x v="20"/>
    <x v="6"/>
    <n v="600"/>
  </r>
  <r>
    <x v="4"/>
    <x v="39"/>
    <x v="2"/>
    <n v="28"/>
  </r>
  <r>
    <x v="3"/>
    <x v="43"/>
    <x v="2"/>
    <n v="228"/>
  </r>
  <r>
    <x v="4"/>
    <x v="63"/>
    <x v="0"/>
    <n v="2"/>
  </r>
  <r>
    <x v="2"/>
    <x v="63"/>
    <x v="3"/>
    <n v="12"/>
  </r>
  <r>
    <x v="4"/>
    <x v="41"/>
    <x v="2"/>
    <n v="54"/>
  </r>
  <r>
    <x v="2"/>
    <x v="13"/>
    <x v="0"/>
    <n v="4"/>
  </r>
  <r>
    <x v="4"/>
    <x v="11"/>
    <x v="1"/>
    <n v="344"/>
  </r>
  <r>
    <x v="1"/>
    <x v="60"/>
    <x v="1"/>
    <n v="3701"/>
  </r>
  <r>
    <x v="3"/>
    <x v="42"/>
    <x v="0"/>
    <n v="85"/>
  </r>
  <r>
    <x v="3"/>
    <x v="43"/>
    <x v="5"/>
    <n v="56"/>
  </r>
  <r>
    <x v="3"/>
    <x v="4"/>
    <x v="3"/>
    <n v="17"/>
  </r>
  <r>
    <x v="2"/>
    <x v="34"/>
    <x v="2"/>
    <n v="13"/>
  </r>
  <r>
    <x v="1"/>
    <x v="42"/>
    <x v="3"/>
    <n v="242"/>
  </r>
  <r>
    <x v="3"/>
    <x v="7"/>
    <x v="3"/>
    <n v="22"/>
  </r>
  <r>
    <x v="4"/>
    <x v="4"/>
    <x v="5"/>
    <n v="7"/>
  </r>
  <r>
    <x v="4"/>
    <x v="61"/>
    <x v="4"/>
    <n v="377"/>
  </r>
  <r>
    <x v="1"/>
    <x v="70"/>
    <x v="6"/>
    <n v="1005"/>
  </r>
  <r>
    <x v="1"/>
    <x v="24"/>
    <x v="1"/>
    <n v="3865"/>
  </r>
  <r>
    <x v="1"/>
    <x v="71"/>
    <x v="5"/>
    <n v="453"/>
  </r>
  <r>
    <x v="2"/>
    <x v="7"/>
    <x v="2"/>
    <n v="17"/>
  </r>
  <r>
    <x v="4"/>
    <x v="14"/>
    <x v="2"/>
    <n v="83"/>
  </r>
  <r>
    <x v="3"/>
    <x v="13"/>
    <x v="5"/>
    <n v="28"/>
  </r>
  <r>
    <x v="4"/>
    <x v="44"/>
    <x v="4"/>
    <n v="172"/>
  </r>
  <r>
    <x v="3"/>
    <x v="58"/>
    <x v="5"/>
    <n v="31"/>
  </r>
  <r>
    <x v="3"/>
    <x v="4"/>
    <x v="1"/>
    <n v="748"/>
  </r>
  <r>
    <x v="4"/>
    <x v="52"/>
    <x v="5"/>
    <n v="8"/>
  </r>
  <r>
    <x v="3"/>
    <x v="39"/>
    <x v="5"/>
    <n v="12"/>
  </r>
  <r>
    <x v="2"/>
    <x v="46"/>
    <x v="3"/>
    <n v="11"/>
  </r>
  <r>
    <x v="1"/>
    <x v="51"/>
    <x v="1"/>
    <n v="2854"/>
  </r>
  <r>
    <x v="3"/>
    <x v="47"/>
    <x v="6"/>
    <n v="222"/>
  </r>
  <r>
    <x v="3"/>
    <x v="61"/>
    <x v="3"/>
    <n v="14"/>
  </r>
  <r>
    <x v="1"/>
    <x v="45"/>
    <x v="2"/>
    <n v="840"/>
  </r>
  <r>
    <x v="3"/>
    <x v="47"/>
    <x v="5"/>
    <n v="48"/>
  </r>
  <r>
    <x v="4"/>
    <x v="40"/>
    <x v="1"/>
    <n v="109"/>
  </r>
  <r>
    <x v="1"/>
    <x v="44"/>
    <x v="0"/>
    <n v="303"/>
  </r>
  <r>
    <x v="1"/>
    <x v="59"/>
    <x v="2"/>
    <n v="752"/>
  </r>
  <r>
    <x v="3"/>
    <x v="15"/>
    <x v="2"/>
    <n v="194"/>
  </r>
  <r>
    <x v="3"/>
    <x v="17"/>
    <x v="3"/>
    <n v="33"/>
  </r>
  <r>
    <x v="4"/>
    <x v="11"/>
    <x v="6"/>
    <n v="9"/>
  </r>
  <r>
    <x v="2"/>
    <x v="52"/>
    <x v="3"/>
    <n v="12"/>
  </r>
  <r>
    <x v="4"/>
    <x v="22"/>
    <x v="0"/>
    <n v="5"/>
  </r>
  <r>
    <x v="4"/>
    <x v="20"/>
    <x v="1"/>
    <n v="137"/>
  </r>
  <r>
    <x v="1"/>
    <x v="43"/>
    <x v="4"/>
    <n v="10894"/>
  </r>
  <r>
    <x v="1"/>
    <x v="18"/>
    <x v="2"/>
    <n v="763"/>
  </r>
  <r>
    <x v="3"/>
    <x v="21"/>
    <x v="6"/>
    <n v="204"/>
  </r>
  <r>
    <x v="2"/>
    <x v="39"/>
    <x v="1"/>
    <n v="95"/>
  </r>
  <r>
    <x v="4"/>
    <x v="64"/>
    <x v="0"/>
    <n v="11"/>
  </r>
  <r>
    <x v="3"/>
    <x v="73"/>
    <x v="3"/>
    <n v="24"/>
  </r>
  <r>
    <x v="2"/>
    <x v="18"/>
    <x v="6"/>
    <n v="9"/>
  </r>
  <r>
    <x v="1"/>
    <x v="71"/>
    <x v="6"/>
    <n v="802"/>
  </r>
  <r>
    <x v="2"/>
    <x v="3"/>
    <x v="5"/>
    <n v="9"/>
  </r>
  <r>
    <x v="4"/>
    <x v="31"/>
    <x v="4"/>
    <n v="142"/>
  </r>
  <r>
    <x v="1"/>
    <x v="74"/>
    <x v="0"/>
    <n v="226"/>
  </r>
  <r>
    <x v="2"/>
    <x v="60"/>
    <x v="1"/>
    <n v="206"/>
  </r>
  <r>
    <x v="3"/>
    <x v="56"/>
    <x v="2"/>
    <n v="197"/>
  </r>
  <r>
    <x v="3"/>
    <x v="25"/>
    <x v="2"/>
    <n v="181"/>
  </r>
  <r>
    <x v="3"/>
    <x v="3"/>
    <x v="5"/>
    <n v="24"/>
  </r>
  <r>
    <x v="4"/>
    <x v="63"/>
    <x v="6"/>
    <n v="24"/>
  </r>
  <r>
    <x v="1"/>
    <x v="23"/>
    <x v="3"/>
    <n v="254"/>
  </r>
  <r>
    <x v="1"/>
    <x v="46"/>
    <x v="1"/>
    <n v="3744"/>
  </r>
  <r>
    <x v="1"/>
    <x v="47"/>
    <x v="2"/>
    <n v="840"/>
  </r>
  <r>
    <x v="4"/>
    <x v="11"/>
    <x v="0"/>
    <n v="3"/>
  </r>
  <r>
    <x v="3"/>
    <x v="3"/>
    <x v="4"/>
    <n v="2003"/>
  </r>
  <r>
    <x v="2"/>
    <x v="69"/>
    <x v="1"/>
    <n v="167"/>
  </r>
  <r>
    <x v="1"/>
    <x v="37"/>
    <x v="1"/>
    <n v="3651"/>
  </r>
  <r>
    <x v="2"/>
    <x v="1"/>
    <x v="4"/>
    <n v="687"/>
  </r>
  <r>
    <x v="3"/>
    <x v="63"/>
    <x v="5"/>
    <n v="34"/>
  </r>
  <r>
    <x v="3"/>
    <x v="13"/>
    <x v="0"/>
    <n v="133"/>
  </r>
  <r>
    <x v="4"/>
    <x v="51"/>
    <x v="0"/>
    <n v="6"/>
  </r>
  <r>
    <x v="1"/>
    <x v="19"/>
    <x v="4"/>
    <n v="7778"/>
  </r>
  <r>
    <x v="2"/>
    <x v="18"/>
    <x v="0"/>
    <n v="3"/>
  </r>
  <r>
    <x v="2"/>
    <x v="43"/>
    <x v="4"/>
    <n v="1066"/>
  </r>
  <r>
    <x v="3"/>
    <x v="19"/>
    <x v="6"/>
    <n v="138"/>
  </r>
  <r>
    <x v="4"/>
    <x v="24"/>
    <x v="5"/>
    <n v="8"/>
  </r>
  <r>
    <x v="2"/>
    <x v="6"/>
    <x v="6"/>
    <n v="11"/>
  </r>
  <r>
    <x v="1"/>
    <x v="28"/>
    <x v="3"/>
    <n v="269"/>
  </r>
  <r>
    <x v="1"/>
    <x v="67"/>
    <x v="0"/>
    <n v="336"/>
  </r>
  <r>
    <x v="3"/>
    <x v="45"/>
    <x v="4"/>
    <n v="2087"/>
  </r>
  <r>
    <x v="2"/>
    <x v="59"/>
    <x v="4"/>
    <n v="934"/>
  </r>
  <r>
    <x v="2"/>
    <x v="26"/>
    <x v="4"/>
    <n v="861"/>
  </r>
  <r>
    <x v="1"/>
    <x v="10"/>
    <x v="5"/>
    <n v="311"/>
  </r>
  <r>
    <x v="4"/>
    <x v="36"/>
    <x v="5"/>
    <n v="7"/>
  </r>
  <r>
    <x v="4"/>
    <x v="42"/>
    <x v="4"/>
    <n v="115"/>
  </r>
  <r>
    <x v="1"/>
    <x v="47"/>
    <x v="3"/>
    <n v="290"/>
  </r>
  <r>
    <x v="3"/>
    <x v="69"/>
    <x v="6"/>
    <n v="214"/>
  </r>
  <r>
    <x v="3"/>
    <x v="8"/>
    <x v="5"/>
    <n v="23"/>
  </r>
  <r>
    <x v="2"/>
    <x v="65"/>
    <x v="1"/>
    <n v="125"/>
  </r>
  <r>
    <x v="3"/>
    <x v="29"/>
    <x v="4"/>
    <n v="2353"/>
  </r>
  <r>
    <x v="2"/>
    <x v="67"/>
    <x v="3"/>
    <n v="12"/>
  </r>
  <r>
    <x v="3"/>
    <x v="56"/>
    <x v="1"/>
    <n v="658"/>
  </r>
  <r>
    <x v="3"/>
    <x v="5"/>
    <x v="1"/>
    <n v="1128"/>
  </r>
  <r>
    <x v="2"/>
    <x v="63"/>
    <x v="2"/>
    <n v="16"/>
  </r>
  <r>
    <x v="4"/>
    <x v="55"/>
    <x v="0"/>
    <n v="9"/>
  </r>
  <r>
    <x v="3"/>
    <x v="65"/>
    <x v="4"/>
    <n v="1571"/>
  </r>
  <r>
    <x v="1"/>
    <x v="3"/>
    <x v="0"/>
    <n v="373"/>
  </r>
  <r>
    <x v="4"/>
    <x v="23"/>
    <x v="4"/>
    <n v="430"/>
  </r>
  <r>
    <x v="1"/>
    <x v="27"/>
    <x v="4"/>
    <n v="11315"/>
  </r>
  <r>
    <x v="1"/>
    <x v="15"/>
    <x v="4"/>
    <n v="10996"/>
  </r>
  <r>
    <x v="3"/>
    <x v="71"/>
    <x v="5"/>
    <n v="39"/>
  </r>
  <r>
    <x v="4"/>
    <x v="67"/>
    <x v="2"/>
    <n v="84"/>
  </r>
  <r>
    <x v="2"/>
    <x v="28"/>
    <x v="3"/>
    <n v="17"/>
  </r>
  <r>
    <x v="3"/>
    <x v="48"/>
    <x v="2"/>
    <n v="217"/>
  </r>
  <r>
    <x v="2"/>
    <x v="22"/>
    <x v="0"/>
    <n v="3"/>
  </r>
  <r>
    <x v="3"/>
    <x v="19"/>
    <x v="2"/>
    <n v="138"/>
  </r>
  <r>
    <x v="2"/>
    <x v="24"/>
    <x v="4"/>
    <n v="1260"/>
  </r>
  <r>
    <x v="1"/>
    <x v="24"/>
    <x v="3"/>
    <n v="369"/>
  </r>
  <r>
    <x v="2"/>
    <x v="33"/>
    <x v="5"/>
    <n v="8"/>
  </r>
  <r>
    <x v="2"/>
    <x v="35"/>
    <x v="5"/>
    <n v="4"/>
  </r>
  <r>
    <x v="2"/>
    <x v="70"/>
    <x v="5"/>
    <n v="11"/>
  </r>
  <r>
    <x v="4"/>
    <x v="26"/>
    <x v="5"/>
    <n v="6"/>
  </r>
  <r>
    <x v="3"/>
    <x v="20"/>
    <x v="4"/>
    <n v="1356"/>
  </r>
  <r>
    <x v="3"/>
    <x v="18"/>
    <x v="3"/>
    <n v="19"/>
  </r>
  <r>
    <x v="2"/>
    <x v="53"/>
    <x v="3"/>
    <n v="9"/>
  </r>
  <r>
    <x v="3"/>
    <x v="1"/>
    <x v="3"/>
    <n v="16"/>
  </r>
  <r>
    <x v="3"/>
    <x v="61"/>
    <x v="5"/>
    <n v="25"/>
  </r>
  <r>
    <x v="3"/>
    <x v="55"/>
    <x v="1"/>
    <n v="863"/>
  </r>
  <r>
    <x v="3"/>
    <x v="64"/>
    <x v="1"/>
    <n v="510"/>
  </r>
  <r>
    <x v="2"/>
    <x v="72"/>
    <x v="3"/>
    <n v="11"/>
  </r>
  <r>
    <x v="1"/>
    <x v="25"/>
    <x v="3"/>
    <n v="329"/>
  </r>
  <r>
    <x v="2"/>
    <x v="15"/>
    <x v="2"/>
    <n v="13"/>
  </r>
  <r>
    <x v="1"/>
    <x v="26"/>
    <x v="6"/>
    <n v="721"/>
  </r>
  <r>
    <x v="3"/>
    <x v="59"/>
    <x v="2"/>
    <n v="175"/>
  </r>
  <r>
    <x v="3"/>
    <x v="6"/>
    <x v="3"/>
    <n v="24"/>
  </r>
  <r>
    <x v="1"/>
    <x v="23"/>
    <x v="5"/>
    <n v="564"/>
  </r>
  <r>
    <x v="1"/>
    <x v="72"/>
    <x v="6"/>
    <n v="763"/>
  </r>
  <r>
    <x v="3"/>
    <x v="35"/>
    <x v="4"/>
    <n v="1799"/>
  </r>
  <r>
    <x v="1"/>
    <x v="61"/>
    <x v="0"/>
    <n v="231"/>
  </r>
  <r>
    <x v="2"/>
    <x v="53"/>
    <x v="2"/>
    <n v="11"/>
  </r>
  <r>
    <x v="1"/>
    <x v="6"/>
    <x v="4"/>
    <n v="8760"/>
  </r>
  <r>
    <x v="2"/>
    <x v="46"/>
    <x v="1"/>
    <n v="168"/>
  </r>
  <r>
    <x v="4"/>
    <x v="46"/>
    <x v="0"/>
    <n v="1"/>
  </r>
  <r>
    <x v="2"/>
    <x v="73"/>
    <x v="1"/>
    <n v="121"/>
  </r>
  <r>
    <x v="3"/>
    <x v="16"/>
    <x v="0"/>
    <n v="120"/>
  </r>
  <r>
    <x v="1"/>
    <x v="38"/>
    <x v="0"/>
    <n v="403"/>
  </r>
  <r>
    <x v="2"/>
    <x v="18"/>
    <x v="4"/>
    <n v="786"/>
  </r>
  <r>
    <x v="4"/>
    <x v="46"/>
    <x v="6"/>
    <n v="9"/>
  </r>
  <r>
    <x v="2"/>
    <x v="57"/>
    <x v="4"/>
    <n v="1068"/>
  </r>
  <r>
    <x v="3"/>
    <x v="50"/>
    <x v="0"/>
    <n v="89"/>
  </r>
  <r>
    <x v="1"/>
    <x v="44"/>
    <x v="2"/>
    <n v="782"/>
  </r>
  <r>
    <x v="2"/>
    <x v="24"/>
    <x v="6"/>
    <n v="16"/>
  </r>
  <r>
    <x v="1"/>
    <x v="65"/>
    <x v="6"/>
    <n v="658"/>
  </r>
  <r>
    <x v="4"/>
    <x v="38"/>
    <x v="6"/>
    <n v="2"/>
  </r>
  <r>
    <x v="1"/>
    <x v="7"/>
    <x v="5"/>
    <n v="322"/>
  </r>
  <r>
    <x v="1"/>
    <x v="12"/>
    <x v="2"/>
    <n v="654"/>
  </r>
  <r>
    <x v="2"/>
    <x v="10"/>
    <x v="5"/>
    <n v="6"/>
  </r>
  <r>
    <x v="2"/>
    <x v="42"/>
    <x v="6"/>
    <n v="6"/>
  </r>
  <r>
    <x v="3"/>
    <x v="72"/>
    <x v="5"/>
    <n v="32"/>
  </r>
  <r>
    <x v="2"/>
    <x v="63"/>
    <x v="1"/>
    <n v="131"/>
  </r>
  <r>
    <x v="3"/>
    <x v="50"/>
    <x v="2"/>
    <n v="123"/>
  </r>
  <r>
    <x v="3"/>
    <x v="33"/>
    <x v="1"/>
    <n v="906"/>
  </r>
  <r>
    <x v="1"/>
    <x v="67"/>
    <x v="1"/>
    <n v="2626"/>
  </r>
  <r>
    <x v="3"/>
    <x v="68"/>
    <x v="4"/>
    <n v="1982"/>
  </r>
  <r>
    <x v="4"/>
    <x v="58"/>
    <x v="0"/>
    <n v="2"/>
  </r>
  <r>
    <x v="4"/>
    <x v="55"/>
    <x v="6"/>
    <n v="21"/>
  </r>
  <r>
    <x v="2"/>
    <x v="66"/>
    <x v="6"/>
    <n v="16"/>
  </r>
  <r>
    <x v="4"/>
    <x v="14"/>
    <x v="4"/>
    <n v="212"/>
  </r>
  <r>
    <x v="4"/>
    <x v="49"/>
    <x v="1"/>
    <n v="235"/>
  </r>
  <r>
    <x v="3"/>
    <x v="10"/>
    <x v="1"/>
    <n v="557"/>
  </r>
  <r>
    <x v="1"/>
    <x v="4"/>
    <x v="3"/>
    <n v="213"/>
  </r>
  <r>
    <x v="4"/>
    <x v="49"/>
    <x v="5"/>
    <n v="14"/>
  </r>
  <r>
    <x v="4"/>
    <x v="54"/>
    <x v="1"/>
    <n v="225"/>
  </r>
  <r>
    <x v="2"/>
    <x v="8"/>
    <x v="5"/>
    <n v="9"/>
  </r>
  <r>
    <x v="2"/>
    <x v="55"/>
    <x v="1"/>
    <n v="225"/>
  </r>
  <r>
    <x v="1"/>
    <x v="9"/>
    <x v="6"/>
    <n v="551"/>
  </r>
  <r>
    <x v="4"/>
    <x v="35"/>
    <x v="6"/>
    <n v="7"/>
  </r>
  <r>
    <x v="3"/>
    <x v="29"/>
    <x v="6"/>
    <n v="203"/>
  </r>
  <r>
    <x v="1"/>
    <x v="1"/>
    <x v="4"/>
    <n v="6385"/>
  </r>
  <r>
    <x v="2"/>
    <x v="24"/>
    <x v="3"/>
    <n v="16"/>
  </r>
  <r>
    <x v="2"/>
    <x v="73"/>
    <x v="3"/>
    <n v="11"/>
  </r>
  <r>
    <x v="1"/>
    <x v="71"/>
    <x v="0"/>
    <n v="366"/>
  </r>
  <r>
    <x v="4"/>
    <x v="49"/>
    <x v="0"/>
    <n v="23"/>
  </r>
  <r>
    <x v="3"/>
    <x v="39"/>
    <x v="1"/>
    <n v="550"/>
  </r>
  <r>
    <x v="1"/>
    <x v="13"/>
    <x v="0"/>
    <n v="407"/>
  </r>
  <r>
    <x v="4"/>
    <x v="15"/>
    <x v="2"/>
    <n v="152"/>
  </r>
  <r>
    <x v="4"/>
    <x v="72"/>
    <x v="1"/>
    <n v="241"/>
  </r>
  <r>
    <x v="4"/>
    <x v="21"/>
    <x v="0"/>
    <n v="2"/>
  </r>
  <r>
    <x v="3"/>
    <x v="66"/>
    <x v="1"/>
    <n v="929"/>
  </r>
  <r>
    <x v="3"/>
    <x v="14"/>
    <x v="2"/>
    <n v="169"/>
  </r>
  <r>
    <x v="1"/>
    <x v="20"/>
    <x v="4"/>
    <n v="7683"/>
  </r>
  <r>
    <x v="1"/>
    <x v="53"/>
    <x v="0"/>
    <n v="306"/>
  </r>
  <r>
    <x v="2"/>
    <x v="0"/>
    <x v="0"/>
    <n v="1"/>
  </r>
  <r>
    <x v="1"/>
    <x v="26"/>
    <x v="1"/>
    <n v="2565"/>
  </r>
  <r>
    <x v="3"/>
    <x v="20"/>
    <x v="0"/>
    <n v="120"/>
  </r>
  <r>
    <x v="3"/>
    <x v="12"/>
    <x v="5"/>
    <n v="22"/>
  </r>
  <r>
    <x v="3"/>
    <x v="70"/>
    <x v="1"/>
    <n v="835"/>
  </r>
  <r>
    <x v="1"/>
    <x v="54"/>
    <x v="5"/>
    <n v="356"/>
  </r>
  <r>
    <x v="3"/>
    <x v="19"/>
    <x v="5"/>
    <n v="19"/>
  </r>
  <r>
    <x v="1"/>
    <x v="73"/>
    <x v="2"/>
    <n v="577"/>
  </r>
  <r>
    <x v="2"/>
    <x v="17"/>
    <x v="5"/>
    <n v="13"/>
  </r>
  <r>
    <x v="2"/>
    <x v="21"/>
    <x v="5"/>
    <n v="8"/>
  </r>
  <r>
    <x v="1"/>
    <x v="51"/>
    <x v="3"/>
    <n v="268"/>
  </r>
  <r>
    <x v="1"/>
    <x v="48"/>
    <x v="6"/>
    <n v="923"/>
  </r>
  <r>
    <x v="1"/>
    <x v="28"/>
    <x v="6"/>
    <n v="931"/>
  </r>
  <r>
    <x v="3"/>
    <x v="32"/>
    <x v="6"/>
    <n v="175"/>
  </r>
  <r>
    <x v="1"/>
    <x v="53"/>
    <x v="6"/>
    <n v="587"/>
  </r>
  <r>
    <x v="4"/>
    <x v="32"/>
    <x v="6"/>
    <n v="10"/>
  </r>
  <r>
    <x v="2"/>
    <x v="43"/>
    <x v="1"/>
    <n v="156"/>
  </r>
  <r>
    <x v="3"/>
    <x v="2"/>
    <x v="3"/>
    <n v="33"/>
  </r>
  <r>
    <x v="3"/>
    <x v="26"/>
    <x v="2"/>
    <n v="160"/>
  </r>
  <r>
    <x v="4"/>
    <x v="12"/>
    <x v="0"/>
    <n v="2"/>
  </r>
  <r>
    <x v="2"/>
    <x v="26"/>
    <x v="3"/>
    <n v="20"/>
  </r>
  <r>
    <x v="3"/>
    <x v="2"/>
    <x v="1"/>
    <n v="810"/>
  </r>
  <r>
    <x v="2"/>
    <x v="11"/>
    <x v="3"/>
    <n v="7"/>
  </r>
  <r>
    <x v="1"/>
    <x v="31"/>
    <x v="4"/>
    <n v="9863"/>
  </r>
  <r>
    <x v="3"/>
    <x v="41"/>
    <x v="5"/>
    <n v="21"/>
  </r>
  <r>
    <x v="2"/>
    <x v="40"/>
    <x v="1"/>
    <n v="194"/>
  </r>
  <r>
    <x v="4"/>
    <x v="58"/>
    <x v="1"/>
    <n v="29"/>
  </r>
  <r>
    <x v="4"/>
    <x v="16"/>
    <x v="0"/>
    <n v="10"/>
  </r>
  <r>
    <x v="4"/>
    <x v="48"/>
    <x v="4"/>
    <n v="202"/>
  </r>
  <r>
    <x v="2"/>
    <x v="34"/>
    <x v="6"/>
    <n v="4"/>
  </r>
  <r>
    <x v="3"/>
    <x v="32"/>
    <x v="0"/>
    <n v="125"/>
  </r>
  <r>
    <x v="4"/>
    <x v="47"/>
    <x v="0"/>
    <n v="7"/>
  </r>
  <r>
    <x v="2"/>
    <x v="46"/>
    <x v="2"/>
    <n v="20"/>
  </r>
  <r>
    <x v="3"/>
    <x v="23"/>
    <x v="3"/>
    <n v="27"/>
  </r>
  <r>
    <x v="1"/>
    <x v="37"/>
    <x v="6"/>
    <n v="863"/>
  </r>
  <r>
    <x v="4"/>
    <x v="13"/>
    <x v="0"/>
    <n v="2"/>
  </r>
  <r>
    <x v="3"/>
    <x v="37"/>
    <x v="6"/>
    <n v="166"/>
  </r>
  <r>
    <x v="2"/>
    <x v="69"/>
    <x v="5"/>
    <n v="15"/>
  </r>
  <r>
    <x v="3"/>
    <x v="29"/>
    <x v="3"/>
    <n v="41"/>
  </r>
  <r>
    <x v="1"/>
    <x v="24"/>
    <x v="0"/>
    <n v="470"/>
  </r>
  <r>
    <x v="3"/>
    <x v="10"/>
    <x v="2"/>
    <n v="153"/>
  </r>
  <r>
    <x v="1"/>
    <x v="38"/>
    <x v="5"/>
    <n v="458"/>
  </r>
  <r>
    <x v="4"/>
    <x v="41"/>
    <x v="0"/>
    <n v="3"/>
  </r>
  <r>
    <x v="2"/>
    <x v="27"/>
    <x v="5"/>
    <n v="14"/>
  </r>
  <r>
    <x v="1"/>
    <x v="31"/>
    <x v="1"/>
    <n v="3834"/>
  </r>
  <r>
    <x v="3"/>
    <x v="27"/>
    <x v="5"/>
    <n v="50"/>
  </r>
  <r>
    <x v="4"/>
    <x v="69"/>
    <x v="4"/>
    <n v="376"/>
  </r>
  <r>
    <x v="3"/>
    <x v="11"/>
    <x v="1"/>
    <n v="828"/>
  </r>
  <r>
    <x v="1"/>
    <x v="9"/>
    <x v="4"/>
    <n v="7071"/>
  </r>
  <r>
    <x v="4"/>
    <x v="32"/>
    <x v="3"/>
    <n v="4"/>
  </r>
  <r>
    <x v="3"/>
    <x v="55"/>
    <x v="3"/>
    <n v="25"/>
  </r>
  <r>
    <x v="1"/>
    <x v="19"/>
    <x v="0"/>
    <n v="276"/>
  </r>
  <r>
    <x v="3"/>
    <x v="31"/>
    <x v="0"/>
    <n v="133"/>
  </r>
  <r>
    <x v="2"/>
    <x v="64"/>
    <x v="6"/>
    <n v="5"/>
  </r>
  <r>
    <x v="3"/>
    <x v="38"/>
    <x v="5"/>
    <n v="37"/>
  </r>
  <r>
    <x v="2"/>
    <x v="35"/>
    <x v="6"/>
    <n v="9"/>
  </r>
  <r>
    <x v="4"/>
    <x v="67"/>
    <x v="1"/>
    <n v="170"/>
  </r>
  <r>
    <x v="4"/>
    <x v="25"/>
    <x v="6"/>
    <n v="8"/>
  </r>
  <r>
    <x v="4"/>
    <x v="8"/>
    <x v="4"/>
    <n v="154"/>
  </r>
  <r>
    <x v="4"/>
    <x v="37"/>
    <x v="3"/>
    <n v="1"/>
  </r>
  <r>
    <x v="2"/>
    <x v="41"/>
    <x v="4"/>
    <n v="809"/>
  </r>
  <r>
    <x v="2"/>
    <x v="54"/>
    <x v="4"/>
    <n v="978"/>
  </r>
  <r>
    <x v="2"/>
    <x v="38"/>
    <x v="4"/>
    <n v="992"/>
  </r>
  <r>
    <x v="1"/>
    <x v="53"/>
    <x v="1"/>
    <n v="2427"/>
  </r>
  <r>
    <x v="3"/>
    <x v="20"/>
    <x v="1"/>
    <n v="521"/>
  </r>
  <r>
    <x v="2"/>
    <x v="10"/>
    <x v="0"/>
    <n v="1"/>
  </r>
  <r>
    <x v="4"/>
    <x v="12"/>
    <x v="4"/>
    <n v="87"/>
  </r>
  <r>
    <x v="1"/>
    <x v="8"/>
    <x v="2"/>
    <n v="528"/>
  </r>
  <r>
    <x v="4"/>
    <x v="55"/>
    <x v="3"/>
    <n v="1"/>
  </r>
  <r>
    <x v="4"/>
    <x v="28"/>
    <x v="3"/>
    <n v="1"/>
  </r>
  <r>
    <x v="4"/>
    <x v="28"/>
    <x v="4"/>
    <n v="409"/>
  </r>
  <r>
    <x v="4"/>
    <x v="17"/>
    <x v="0"/>
    <n v="3"/>
  </r>
  <r>
    <x v="3"/>
    <x v="74"/>
    <x v="2"/>
    <n v="162"/>
  </r>
  <r>
    <x v="3"/>
    <x v="9"/>
    <x v="2"/>
    <n v="132"/>
  </r>
  <r>
    <x v="2"/>
    <x v="58"/>
    <x v="4"/>
    <n v="1133"/>
  </r>
  <r>
    <x v="3"/>
    <x v="4"/>
    <x v="4"/>
    <n v="1516"/>
  </r>
  <r>
    <x v="1"/>
    <x v="54"/>
    <x v="2"/>
    <n v="753"/>
  </r>
  <r>
    <x v="2"/>
    <x v="73"/>
    <x v="0"/>
    <n v="3"/>
  </r>
  <r>
    <x v="4"/>
    <x v="53"/>
    <x v="6"/>
    <n v="7"/>
  </r>
  <r>
    <x v="2"/>
    <x v="41"/>
    <x v="1"/>
    <n v="163"/>
  </r>
  <r>
    <x v="2"/>
    <x v="0"/>
    <x v="3"/>
    <n v="11"/>
  </r>
  <r>
    <x v="1"/>
    <x v="1"/>
    <x v="1"/>
    <n v="2038"/>
  </r>
  <r>
    <x v="2"/>
    <x v="29"/>
    <x v="4"/>
    <n v="1219"/>
  </r>
  <r>
    <x v="1"/>
    <x v="5"/>
    <x v="6"/>
    <n v="726"/>
  </r>
  <r>
    <x v="3"/>
    <x v="37"/>
    <x v="3"/>
    <n v="83"/>
  </r>
  <r>
    <x v="1"/>
    <x v="59"/>
    <x v="3"/>
    <n v="251"/>
  </r>
  <r>
    <x v="1"/>
    <x v="55"/>
    <x v="2"/>
    <n v="736"/>
  </r>
  <r>
    <x v="3"/>
    <x v="47"/>
    <x v="1"/>
    <n v="701"/>
  </r>
  <r>
    <x v="3"/>
    <x v="53"/>
    <x v="3"/>
    <n v="19"/>
  </r>
  <r>
    <x v="3"/>
    <x v="68"/>
    <x v="1"/>
    <n v="1005"/>
  </r>
  <r>
    <x v="3"/>
    <x v="74"/>
    <x v="6"/>
    <n v="156"/>
  </r>
  <r>
    <x v="3"/>
    <x v="17"/>
    <x v="1"/>
    <n v="560"/>
  </r>
  <r>
    <x v="4"/>
    <x v="14"/>
    <x v="6"/>
    <n v="64"/>
  </r>
  <r>
    <x v="1"/>
    <x v="42"/>
    <x v="5"/>
    <n v="222"/>
  </r>
  <r>
    <x v="2"/>
    <x v="49"/>
    <x v="6"/>
    <n v="10"/>
  </r>
  <r>
    <x v="2"/>
    <x v="12"/>
    <x v="3"/>
    <n v="19"/>
  </r>
  <r>
    <x v="1"/>
    <x v="6"/>
    <x v="5"/>
    <n v="293"/>
  </r>
  <r>
    <x v="2"/>
    <x v="43"/>
    <x v="3"/>
    <n v="20"/>
  </r>
  <r>
    <x v="1"/>
    <x v="44"/>
    <x v="3"/>
    <n v="245"/>
  </r>
  <r>
    <x v="2"/>
    <x v="72"/>
    <x v="1"/>
    <n v="178"/>
  </r>
  <r>
    <x v="4"/>
    <x v="17"/>
    <x v="1"/>
    <n v="134"/>
  </r>
  <r>
    <x v="2"/>
    <x v="23"/>
    <x v="4"/>
    <n v="1069"/>
  </r>
  <r>
    <x v="2"/>
    <x v="23"/>
    <x v="0"/>
    <n v="6"/>
  </r>
  <r>
    <x v="4"/>
    <x v="73"/>
    <x v="2"/>
    <n v="39"/>
  </r>
  <r>
    <x v="4"/>
    <x v="61"/>
    <x v="6"/>
    <n v="37"/>
  </r>
  <r>
    <x v="1"/>
    <x v="43"/>
    <x v="0"/>
    <n v="395"/>
  </r>
  <r>
    <x v="4"/>
    <x v="36"/>
    <x v="4"/>
    <n v="599"/>
  </r>
  <r>
    <x v="3"/>
    <x v="38"/>
    <x v="1"/>
    <n v="918"/>
  </r>
  <r>
    <x v="4"/>
    <x v="4"/>
    <x v="6"/>
    <n v="6"/>
  </r>
  <r>
    <x v="4"/>
    <x v="45"/>
    <x v="4"/>
    <n v="252"/>
  </r>
  <r>
    <x v="4"/>
    <x v="11"/>
    <x v="4"/>
    <n v="454"/>
  </r>
  <r>
    <x v="2"/>
    <x v="43"/>
    <x v="0"/>
    <n v="5"/>
  </r>
  <r>
    <x v="3"/>
    <x v="1"/>
    <x v="5"/>
    <n v="26"/>
  </r>
  <r>
    <x v="4"/>
    <x v="30"/>
    <x v="5"/>
    <n v="13"/>
  </r>
  <r>
    <x v="2"/>
    <x v="17"/>
    <x v="4"/>
    <n v="819"/>
  </r>
  <r>
    <x v="1"/>
    <x v="36"/>
    <x v="3"/>
    <n v="340"/>
  </r>
  <r>
    <x v="3"/>
    <x v="15"/>
    <x v="6"/>
    <n v="240"/>
  </r>
  <r>
    <x v="1"/>
    <x v="69"/>
    <x v="5"/>
    <n v="468"/>
  </r>
  <r>
    <x v="2"/>
    <x v="16"/>
    <x v="2"/>
    <n v="14"/>
  </r>
  <r>
    <x v="2"/>
    <x v="69"/>
    <x v="4"/>
    <n v="1049"/>
  </r>
  <r>
    <x v="1"/>
    <x v="6"/>
    <x v="0"/>
    <n v="314"/>
  </r>
  <r>
    <x v="1"/>
    <x v="32"/>
    <x v="3"/>
    <n v="328"/>
  </r>
  <r>
    <x v="4"/>
    <x v="4"/>
    <x v="0"/>
    <n v="9"/>
  </r>
  <r>
    <x v="1"/>
    <x v="22"/>
    <x v="3"/>
    <n v="341"/>
  </r>
  <r>
    <x v="4"/>
    <x v="26"/>
    <x v="0"/>
    <n v="6"/>
  </r>
  <r>
    <x v="1"/>
    <x v="3"/>
    <x v="6"/>
    <n v="886"/>
  </r>
  <r>
    <x v="3"/>
    <x v="52"/>
    <x v="5"/>
    <n v="21"/>
  </r>
  <r>
    <x v="4"/>
    <x v="9"/>
    <x v="1"/>
    <n v="16"/>
  </r>
  <r>
    <x v="4"/>
    <x v="58"/>
    <x v="5"/>
    <n v="10"/>
  </r>
  <r>
    <x v="4"/>
    <x v="64"/>
    <x v="3"/>
    <n v="2"/>
  </r>
  <r>
    <x v="4"/>
    <x v="4"/>
    <x v="1"/>
    <n v="213"/>
  </r>
  <r>
    <x v="1"/>
    <x v="33"/>
    <x v="6"/>
    <n v="643"/>
  </r>
  <r>
    <x v="1"/>
    <x v="7"/>
    <x v="3"/>
    <n v="246"/>
  </r>
  <r>
    <x v="2"/>
    <x v="43"/>
    <x v="2"/>
    <n v="19"/>
  </r>
  <r>
    <x v="3"/>
    <x v="61"/>
    <x v="0"/>
    <n v="69"/>
  </r>
  <r>
    <x v="4"/>
    <x v="71"/>
    <x v="5"/>
    <n v="7"/>
  </r>
  <r>
    <x v="2"/>
    <x v="49"/>
    <x v="1"/>
    <n v="216"/>
  </r>
  <r>
    <x v="2"/>
    <x v="11"/>
    <x v="5"/>
    <n v="5"/>
  </r>
  <r>
    <x v="4"/>
    <x v="7"/>
    <x v="3"/>
    <n v="13"/>
  </r>
  <r>
    <x v="3"/>
    <x v="0"/>
    <x v="5"/>
    <n v="30"/>
  </r>
  <r>
    <x v="4"/>
    <x v="22"/>
    <x v="1"/>
    <n v="22"/>
  </r>
  <r>
    <x v="2"/>
    <x v="15"/>
    <x v="6"/>
    <n v="8"/>
  </r>
  <r>
    <x v="1"/>
    <x v="38"/>
    <x v="3"/>
    <n v="210"/>
  </r>
  <r>
    <x v="4"/>
    <x v="56"/>
    <x v="3"/>
    <n v="2"/>
  </r>
  <r>
    <x v="3"/>
    <x v="8"/>
    <x v="2"/>
    <n v="137"/>
  </r>
  <r>
    <x v="3"/>
    <x v="60"/>
    <x v="4"/>
    <n v="1979"/>
  </r>
  <r>
    <x v="4"/>
    <x v="18"/>
    <x v="5"/>
    <n v="5"/>
  </r>
  <r>
    <x v="2"/>
    <x v="2"/>
    <x v="3"/>
    <n v="12"/>
  </r>
  <r>
    <x v="2"/>
    <x v="5"/>
    <x v="1"/>
    <n v="196"/>
  </r>
  <r>
    <x v="4"/>
    <x v="39"/>
    <x v="1"/>
    <n v="14"/>
  </r>
  <r>
    <x v="1"/>
    <x v="30"/>
    <x v="3"/>
    <n v="278"/>
  </r>
  <r>
    <x v="1"/>
    <x v="49"/>
    <x v="4"/>
    <n v="10939"/>
  </r>
  <r>
    <x v="3"/>
    <x v="45"/>
    <x v="2"/>
    <n v="176"/>
  </r>
  <r>
    <x v="4"/>
    <x v="46"/>
    <x v="5"/>
    <n v="1"/>
  </r>
  <r>
    <x v="1"/>
    <x v="46"/>
    <x v="6"/>
    <n v="836"/>
  </r>
  <r>
    <x v="1"/>
    <x v="22"/>
    <x v="0"/>
    <n v="357"/>
  </r>
  <r>
    <x v="1"/>
    <x v="66"/>
    <x v="0"/>
    <n v="414"/>
  </r>
  <r>
    <x v="2"/>
    <x v="28"/>
    <x v="6"/>
    <n v="13"/>
  </r>
  <r>
    <x v="1"/>
    <x v="61"/>
    <x v="2"/>
    <n v="541"/>
  </r>
  <r>
    <x v="3"/>
    <x v="54"/>
    <x v="5"/>
    <n v="23"/>
  </r>
  <r>
    <x v="3"/>
    <x v="23"/>
    <x v="5"/>
    <n v="53"/>
  </r>
  <r>
    <x v="4"/>
    <x v="23"/>
    <x v="0"/>
    <n v="8"/>
  </r>
  <r>
    <x v="4"/>
    <x v="7"/>
    <x v="2"/>
    <n v="49"/>
  </r>
  <r>
    <x v="1"/>
    <x v="7"/>
    <x v="1"/>
    <n v="3354"/>
  </r>
  <r>
    <x v="2"/>
    <x v="12"/>
    <x v="2"/>
    <n v="14"/>
  </r>
  <r>
    <x v="4"/>
    <x v="73"/>
    <x v="6"/>
    <n v="19"/>
  </r>
  <r>
    <x v="3"/>
    <x v="26"/>
    <x v="4"/>
    <n v="1498"/>
  </r>
  <r>
    <x v="2"/>
    <x v="37"/>
    <x v="6"/>
    <n v="13"/>
  </r>
  <r>
    <x v="4"/>
    <x v="13"/>
    <x v="1"/>
    <n v="41"/>
  </r>
  <r>
    <x v="4"/>
    <x v="62"/>
    <x v="3"/>
    <n v="17"/>
  </r>
  <r>
    <x v="4"/>
    <x v="12"/>
    <x v="2"/>
    <n v="45"/>
  </r>
  <r>
    <x v="2"/>
    <x v="35"/>
    <x v="0"/>
    <n v="6"/>
  </r>
  <r>
    <x v="3"/>
    <x v="66"/>
    <x v="6"/>
    <n v="247"/>
  </r>
  <r>
    <x v="4"/>
    <x v="30"/>
    <x v="6"/>
    <n v="12"/>
  </r>
  <r>
    <x v="2"/>
    <x v="61"/>
    <x v="2"/>
    <n v="7"/>
  </r>
  <r>
    <x v="4"/>
    <x v="5"/>
    <x v="5"/>
    <n v="28"/>
  </r>
  <r>
    <x v="1"/>
    <x v="11"/>
    <x v="0"/>
    <n v="383"/>
  </r>
  <r>
    <x v="3"/>
    <x v="6"/>
    <x v="5"/>
    <n v="30"/>
  </r>
  <r>
    <x v="1"/>
    <x v="11"/>
    <x v="4"/>
    <n v="9369"/>
  </r>
  <r>
    <x v="4"/>
    <x v="65"/>
    <x v="1"/>
    <n v="277"/>
  </r>
  <r>
    <x v="4"/>
    <x v="70"/>
    <x v="4"/>
    <n v="429"/>
  </r>
  <r>
    <x v="1"/>
    <x v="1"/>
    <x v="3"/>
    <n v="217"/>
  </r>
  <r>
    <x v="2"/>
    <x v="52"/>
    <x v="6"/>
    <n v="7"/>
  </r>
  <r>
    <x v="1"/>
    <x v="41"/>
    <x v="2"/>
    <n v="609"/>
  </r>
  <r>
    <x v="4"/>
    <x v="16"/>
    <x v="5"/>
    <n v="6"/>
  </r>
  <r>
    <x v="2"/>
    <x v="36"/>
    <x v="5"/>
    <n v="16"/>
  </r>
  <r>
    <x v="4"/>
    <x v="74"/>
    <x v="3"/>
    <n v="1"/>
  </r>
  <r>
    <x v="2"/>
    <x v="59"/>
    <x v="6"/>
    <n v="8"/>
  </r>
  <r>
    <x v="1"/>
    <x v="66"/>
    <x v="6"/>
    <n v="963"/>
  </r>
  <r>
    <x v="1"/>
    <x v="11"/>
    <x v="6"/>
    <n v="836"/>
  </r>
  <r>
    <x v="2"/>
    <x v="9"/>
    <x v="4"/>
    <n v="741"/>
  </r>
  <r>
    <x v="2"/>
    <x v="44"/>
    <x v="3"/>
    <n v="22"/>
  </r>
  <r>
    <x v="4"/>
    <x v="74"/>
    <x v="2"/>
    <n v="38"/>
  </r>
  <r>
    <x v="4"/>
    <x v="6"/>
    <x v="1"/>
    <n v="139"/>
  </r>
  <r>
    <x v="2"/>
    <x v="58"/>
    <x v="6"/>
    <n v="7"/>
  </r>
  <r>
    <x v="2"/>
    <x v="13"/>
    <x v="4"/>
    <n v="1074"/>
  </r>
  <r>
    <x v="3"/>
    <x v="35"/>
    <x v="5"/>
    <n v="30"/>
  </r>
  <r>
    <x v="2"/>
    <x v="65"/>
    <x v="2"/>
    <n v="13"/>
  </r>
  <r>
    <x v="2"/>
    <x v="19"/>
    <x v="1"/>
    <n v="157"/>
  </r>
  <r>
    <x v="1"/>
    <x v="65"/>
    <x v="2"/>
    <n v="740"/>
  </r>
  <r>
    <x v="1"/>
    <x v="52"/>
    <x v="3"/>
    <n v="236"/>
  </r>
  <r>
    <x v="1"/>
    <x v="43"/>
    <x v="6"/>
    <n v="973"/>
  </r>
  <r>
    <x v="3"/>
    <x v="69"/>
    <x v="0"/>
    <n v="179"/>
  </r>
  <r>
    <x v="2"/>
    <x v="31"/>
    <x v="2"/>
    <n v="27"/>
  </r>
  <r>
    <x v="2"/>
    <x v="37"/>
    <x v="2"/>
    <n v="13"/>
  </r>
  <r>
    <x v="4"/>
    <x v="66"/>
    <x v="1"/>
    <n v="344"/>
  </r>
  <r>
    <x v="2"/>
    <x v="54"/>
    <x v="2"/>
    <n v="15"/>
  </r>
  <r>
    <x v="1"/>
    <x v="31"/>
    <x v="0"/>
    <n v="325"/>
  </r>
  <r>
    <x v="2"/>
    <x v="9"/>
    <x v="5"/>
    <n v="9"/>
  </r>
  <r>
    <x v="3"/>
    <x v="51"/>
    <x v="6"/>
    <n v="190"/>
  </r>
  <r>
    <x v="1"/>
    <x v="48"/>
    <x v="4"/>
    <n v="9716"/>
  </r>
  <r>
    <x v="3"/>
    <x v="54"/>
    <x v="6"/>
    <n v="203"/>
  </r>
  <r>
    <x v="3"/>
    <x v="70"/>
    <x v="3"/>
    <n v="34"/>
  </r>
  <r>
    <x v="2"/>
    <x v="66"/>
    <x v="4"/>
    <n v="1109"/>
  </r>
  <r>
    <x v="4"/>
    <x v="12"/>
    <x v="5"/>
    <n v="4"/>
  </r>
  <r>
    <x v="1"/>
    <x v="48"/>
    <x v="3"/>
    <n v="292"/>
  </r>
  <r>
    <x v="1"/>
    <x v="74"/>
    <x v="3"/>
    <n v="211"/>
  </r>
  <r>
    <x v="2"/>
    <x v="53"/>
    <x v="4"/>
    <n v="670"/>
  </r>
  <r>
    <x v="3"/>
    <x v="46"/>
    <x v="5"/>
    <n v="15"/>
  </r>
  <r>
    <x v="3"/>
    <x v="25"/>
    <x v="6"/>
    <n v="178"/>
  </r>
  <r>
    <x v="3"/>
    <x v="64"/>
    <x v="2"/>
    <n v="120"/>
  </r>
  <r>
    <x v="2"/>
    <x v="63"/>
    <x v="0"/>
    <n v="3"/>
  </r>
  <r>
    <x v="3"/>
    <x v="41"/>
    <x v="6"/>
    <n v="150"/>
  </r>
  <r>
    <x v="3"/>
    <x v="44"/>
    <x v="1"/>
    <n v="940"/>
  </r>
  <r>
    <x v="4"/>
    <x v="24"/>
    <x v="0"/>
    <n v="8"/>
  </r>
  <r>
    <x v="4"/>
    <x v="57"/>
    <x v="1"/>
    <n v="92"/>
  </r>
  <r>
    <x v="1"/>
    <x v="50"/>
    <x v="0"/>
    <n v="225"/>
  </r>
  <r>
    <x v="4"/>
    <x v="10"/>
    <x v="1"/>
    <n v="111"/>
  </r>
  <r>
    <x v="3"/>
    <x v="18"/>
    <x v="5"/>
    <n v="34"/>
  </r>
  <r>
    <x v="4"/>
    <x v="43"/>
    <x v="0"/>
    <n v="4"/>
  </r>
  <r>
    <x v="1"/>
    <x v="55"/>
    <x v="3"/>
    <n v="219"/>
  </r>
  <r>
    <x v="1"/>
    <x v="9"/>
    <x v="2"/>
    <n v="739"/>
  </r>
  <r>
    <x v="3"/>
    <x v="6"/>
    <x v="1"/>
    <n v="889"/>
  </r>
  <r>
    <x v="2"/>
    <x v="60"/>
    <x v="6"/>
    <n v="7"/>
  </r>
  <r>
    <x v="3"/>
    <x v="67"/>
    <x v="4"/>
    <n v="1561"/>
  </r>
  <r>
    <x v="1"/>
    <x v="11"/>
    <x v="5"/>
    <n v="372"/>
  </r>
  <r>
    <x v="4"/>
    <x v="45"/>
    <x v="3"/>
    <n v="2"/>
  </r>
  <r>
    <x v="3"/>
    <x v="49"/>
    <x v="0"/>
    <n v="211"/>
  </r>
  <r>
    <x v="2"/>
    <x v="30"/>
    <x v="0"/>
    <n v="4"/>
  </r>
  <r>
    <x v="2"/>
    <x v="26"/>
    <x v="6"/>
    <n v="12"/>
  </r>
  <r>
    <x v="1"/>
    <x v="41"/>
    <x v="3"/>
    <n v="178"/>
  </r>
  <r>
    <x v="4"/>
    <x v="65"/>
    <x v="5"/>
    <n v="9"/>
  </r>
  <r>
    <x v="2"/>
    <x v="6"/>
    <x v="3"/>
    <n v="16"/>
  </r>
  <r>
    <x v="4"/>
    <x v="13"/>
    <x v="5"/>
    <n v="6"/>
  </r>
  <r>
    <x v="1"/>
    <x v="48"/>
    <x v="2"/>
    <n v="837"/>
  </r>
  <r>
    <x v="3"/>
    <x v="39"/>
    <x v="2"/>
    <n v="152"/>
  </r>
  <r>
    <x v="4"/>
    <x v="28"/>
    <x v="5"/>
    <n v="9"/>
  </r>
  <r>
    <x v="4"/>
    <x v="68"/>
    <x v="3"/>
    <n v="1"/>
  </r>
  <r>
    <x v="1"/>
    <x v="71"/>
    <x v="3"/>
    <n v="232"/>
  </r>
  <r>
    <x v="1"/>
    <x v="27"/>
    <x v="2"/>
    <n v="758"/>
  </r>
  <r>
    <x v="1"/>
    <x v="18"/>
    <x v="5"/>
    <n v="313"/>
  </r>
  <r>
    <x v="4"/>
    <x v="1"/>
    <x v="0"/>
    <n v="2"/>
  </r>
  <r>
    <x v="3"/>
    <x v="59"/>
    <x v="3"/>
    <n v="22"/>
  </r>
  <r>
    <x v="1"/>
    <x v="21"/>
    <x v="5"/>
    <n v="331"/>
  </r>
  <r>
    <x v="2"/>
    <x v="12"/>
    <x v="5"/>
    <n v="13"/>
  </r>
  <r>
    <x v="3"/>
    <x v="30"/>
    <x v="2"/>
    <n v="213"/>
  </r>
  <r>
    <x v="3"/>
    <x v="63"/>
    <x v="0"/>
    <n v="118"/>
  </r>
  <r>
    <x v="4"/>
    <x v="71"/>
    <x v="6"/>
    <n v="29"/>
  </r>
  <r>
    <x v="1"/>
    <x v="3"/>
    <x v="1"/>
    <n v="3589"/>
  </r>
  <r>
    <x v="4"/>
    <x v="47"/>
    <x v="1"/>
    <n v="255"/>
  </r>
  <r>
    <x v="4"/>
    <x v="55"/>
    <x v="2"/>
    <n v="71"/>
  </r>
  <r>
    <x v="1"/>
    <x v="21"/>
    <x v="1"/>
    <n v="2502"/>
  </r>
  <r>
    <x v="4"/>
    <x v="73"/>
    <x v="5"/>
    <n v="8"/>
  </r>
  <r>
    <x v="2"/>
    <x v="13"/>
    <x v="5"/>
    <n v="13"/>
  </r>
  <r>
    <x v="4"/>
    <x v="31"/>
    <x v="2"/>
    <n v="85"/>
  </r>
  <r>
    <x v="3"/>
    <x v="43"/>
    <x v="1"/>
    <n v="766"/>
  </r>
  <r>
    <x v="1"/>
    <x v="59"/>
    <x v="4"/>
    <n v="9229"/>
  </r>
  <r>
    <x v="4"/>
    <x v="33"/>
    <x v="5"/>
    <n v="6"/>
  </r>
  <r>
    <x v="4"/>
    <x v="36"/>
    <x v="6"/>
    <n v="43"/>
  </r>
  <r>
    <x v="1"/>
    <x v="43"/>
    <x v="2"/>
    <n v="913"/>
  </r>
  <r>
    <x v="1"/>
    <x v="14"/>
    <x v="4"/>
    <n v="9249"/>
  </r>
  <r>
    <x v="1"/>
    <x v="42"/>
    <x v="2"/>
    <n v="551"/>
  </r>
  <r>
    <x v="1"/>
    <x v="36"/>
    <x v="5"/>
    <n v="457"/>
  </r>
  <r>
    <x v="2"/>
    <x v="23"/>
    <x v="6"/>
    <n v="11"/>
  </r>
  <r>
    <x v="4"/>
    <x v="65"/>
    <x v="3"/>
    <n v="2"/>
  </r>
  <r>
    <x v="3"/>
    <x v="31"/>
    <x v="3"/>
    <n v="16"/>
  </r>
  <r>
    <x v="1"/>
    <x v="54"/>
    <x v="0"/>
    <n v="327"/>
  </r>
  <r>
    <x v="3"/>
    <x v="68"/>
    <x v="0"/>
    <n v="173"/>
  </r>
  <r>
    <x v="3"/>
    <x v="1"/>
    <x v="0"/>
    <n v="60"/>
  </r>
  <r>
    <x v="3"/>
    <x v="39"/>
    <x v="4"/>
    <n v="1107"/>
  </r>
  <r>
    <x v="2"/>
    <x v="71"/>
    <x v="3"/>
    <n v="10"/>
  </r>
  <r>
    <x v="4"/>
    <x v="1"/>
    <x v="5"/>
    <n v="1"/>
  </r>
  <r>
    <x v="2"/>
    <x v="44"/>
    <x v="2"/>
    <n v="15"/>
  </r>
  <r>
    <x v="3"/>
    <x v="24"/>
    <x v="4"/>
    <n v="2047"/>
  </r>
  <r>
    <x v="3"/>
    <x v="0"/>
    <x v="3"/>
    <n v="20"/>
  </r>
  <r>
    <x v="4"/>
    <x v="20"/>
    <x v="5"/>
    <n v="6"/>
  </r>
  <r>
    <x v="4"/>
    <x v="45"/>
    <x v="6"/>
    <n v="10"/>
  </r>
  <r>
    <x v="1"/>
    <x v="23"/>
    <x v="0"/>
    <n v="468"/>
  </r>
  <r>
    <x v="4"/>
    <x v="34"/>
    <x v="2"/>
    <n v="121"/>
  </r>
  <r>
    <x v="2"/>
    <x v="18"/>
    <x v="1"/>
    <n v="118"/>
  </r>
  <r>
    <x v="4"/>
    <x v="39"/>
    <x v="6"/>
    <n v="1"/>
  </r>
  <r>
    <x v="2"/>
    <x v="68"/>
    <x v="6"/>
    <n v="8"/>
  </r>
  <r>
    <x v="2"/>
    <x v="73"/>
    <x v="4"/>
    <n v="768"/>
  </r>
  <r>
    <x v="1"/>
    <x v="65"/>
    <x v="3"/>
    <n v="249"/>
  </r>
  <r>
    <x v="3"/>
    <x v="0"/>
    <x v="0"/>
    <n v="138"/>
  </r>
  <r>
    <x v="1"/>
    <x v="25"/>
    <x v="5"/>
    <n v="315"/>
  </r>
  <r>
    <x v="4"/>
    <x v="9"/>
    <x v="2"/>
    <n v="30"/>
  </r>
  <r>
    <x v="1"/>
    <x v="49"/>
    <x v="1"/>
    <n v="4469"/>
  </r>
  <r>
    <x v="3"/>
    <x v="38"/>
    <x v="4"/>
    <n v="1984"/>
  </r>
  <r>
    <x v="1"/>
    <x v="45"/>
    <x v="0"/>
    <n v="365"/>
  </r>
  <r>
    <x v="2"/>
    <x v="71"/>
    <x v="1"/>
    <n v="164"/>
  </r>
  <r>
    <x v="3"/>
    <x v="66"/>
    <x v="5"/>
    <n v="43"/>
  </r>
  <r>
    <x v="4"/>
    <x v="15"/>
    <x v="3"/>
    <n v="1"/>
  </r>
  <r>
    <x v="4"/>
    <x v="0"/>
    <x v="1"/>
    <n v="22"/>
  </r>
  <r>
    <x v="4"/>
    <x v="22"/>
    <x v="2"/>
    <n v="44"/>
  </r>
  <r>
    <x v="1"/>
    <x v="8"/>
    <x v="4"/>
    <n v="5484"/>
  </r>
  <r>
    <x v="2"/>
    <x v="60"/>
    <x v="2"/>
    <n v="14"/>
  </r>
  <r>
    <x v="1"/>
    <x v="52"/>
    <x v="5"/>
    <n v="332"/>
  </r>
  <r>
    <x v="2"/>
    <x v="56"/>
    <x v="4"/>
    <n v="961"/>
  </r>
  <r>
    <x v="2"/>
    <x v="9"/>
    <x v="6"/>
    <n v="4"/>
  </r>
  <r>
    <x v="4"/>
    <x v="35"/>
    <x v="5"/>
    <n v="5"/>
  </r>
  <r>
    <x v="1"/>
    <x v="19"/>
    <x v="3"/>
    <n v="235"/>
  </r>
  <r>
    <x v="3"/>
    <x v="18"/>
    <x v="0"/>
    <n v="128"/>
  </r>
  <r>
    <x v="1"/>
    <x v="13"/>
    <x v="1"/>
    <n v="3863"/>
  </r>
  <r>
    <x v="1"/>
    <x v="17"/>
    <x v="4"/>
    <n v="7780"/>
  </r>
  <r>
    <x v="3"/>
    <x v="54"/>
    <x v="2"/>
    <n v="178"/>
  </r>
  <r>
    <x v="3"/>
    <x v="65"/>
    <x v="5"/>
    <n v="37"/>
  </r>
  <r>
    <x v="2"/>
    <x v="2"/>
    <x v="1"/>
    <n v="192"/>
  </r>
  <r>
    <x v="3"/>
    <x v="22"/>
    <x v="3"/>
    <n v="27"/>
  </r>
  <r>
    <x v="1"/>
    <x v="2"/>
    <x v="5"/>
    <n v="435"/>
  </r>
  <r>
    <x v="2"/>
    <x v="57"/>
    <x v="3"/>
    <n v="10"/>
  </r>
  <r>
    <x v="3"/>
    <x v="52"/>
    <x v="1"/>
    <n v="1067"/>
  </r>
  <r>
    <x v="4"/>
    <x v="28"/>
    <x v="1"/>
    <n v="325"/>
  </r>
  <r>
    <x v="2"/>
    <x v="5"/>
    <x v="3"/>
    <n v="11"/>
  </r>
  <r>
    <x v="4"/>
    <x v="67"/>
    <x v="5"/>
    <n v="6"/>
  </r>
  <r>
    <x v="3"/>
    <x v="71"/>
    <x v="3"/>
    <n v="32"/>
  </r>
  <r>
    <x v="1"/>
    <x v="34"/>
    <x v="0"/>
    <n v="295"/>
  </r>
  <r>
    <x v="4"/>
    <x v="4"/>
    <x v="2"/>
    <n v="38"/>
  </r>
  <r>
    <x v="1"/>
    <x v="55"/>
    <x v="0"/>
    <n v="386"/>
  </r>
  <r>
    <x v="1"/>
    <x v="2"/>
    <x v="1"/>
    <n v="3669"/>
  </r>
  <r>
    <x v="4"/>
    <x v="27"/>
    <x v="3"/>
    <n v="3"/>
  </r>
  <r>
    <x v="4"/>
    <x v="18"/>
    <x v="1"/>
    <n v="152"/>
  </r>
  <r>
    <x v="2"/>
    <x v="23"/>
    <x v="3"/>
    <n v="9"/>
  </r>
  <r>
    <x v="3"/>
    <x v="0"/>
    <x v="6"/>
    <n v="157"/>
  </r>
  <r>
    <x v="4"/>
    <x v="32"/>
    <x v="2"/>
    <n v="63"/>
  </r>
  <r>
    <x v="2"/>
    <x v="11"/>
    <x v="2"/>
    <n v="12"/>
  </r>
  <r>
    <x v="4"/>
    <x v="38"/>
    <x v="2"/>
    <n v="47"/>
  </r>
  <r>
    <x v="4"/>
    <x v="27"/>
    <x v="2"/>
    <n v="66"/>
  </r>
  <r>
    <x v="3"/>
    <x v="58"/>
    <x v="0"/>
    <n v="111"/>
  </r>
  <r>
    <x v="2"/>
    <x v="16"/>
    <x v="1"/>
    <n v="156"/>
  </r>
  <r>
    <x v="3"/>
    <x v="45"/>
    <x v="0"/>
    <n v="119"/>
  </r>
  <r>
    <x v="1"/>
    <x v="52"/>
    <x v="1"/>
    <n v="3393"/>
  </r>
  <r>
    <x v="1"/>
    <x v="18"/>
    <x v="0"/>
    <n v="333"/>
  </r>
  <r>
    <x v="3"/>
    <x v="9"/>
    <x v="5"/>
    <n v="19"/>
  </r>
  <r>
    <x v="4"/>
    <x v="38"/>
    <x v="3"/>
    <n v="1"/>
  </r>
  <r>
    <x v="3"/>
    <x v="34"/>
    <x v="3"/>
    <n v="13"/>
  </r>
  <r>
    <x v="3"/>
    <x v="73"/>
    <x v="0"/>
    <n v="90"/>
  </r>
  <r>
    <x v="1"/>
    <x v="19"/>
    <x v="1"/>
    <n v="3153"/>
  </r>
  <r>
    <x v="2"/>
    <x v="4"/>
    <x v="2"/>
    <n v="17"/>
  </r>
  <r>
    <x v="3"/>
    <x v="49"/>
    <x v="5"/>
    <n v="39"/>
  </r>
  <r>
    <x v="4"/>
    <x v="1"/>
    <x v="4"/>
    <n v="258"/>
  </r>
  <r>
    <x v="4"/>
    <x v="61"/>
    <x v="2"/>
    <n v="45"/>
  </r>
  <r>
    <x v="4"/>
    <x v="47"/>
    <x v="5"/>
    <n v="7"/>
  </r>
  <r>
    <x v="2"/>
    <x v="53"/>
    <x v="5"/>
    <n v="3"/>
  </r>
  <r>
    <x v="3"/>
    <x v="28"/>
    <x v="1"/>
    <n v="879"/>
  </r>
  <r>
    <x v="2"/>
    <x v="48"/>
    <x v="2"/>
    <n v="21"/>
  </r>
  <r>
    <x v="2"/>
    <x v="51"/>
    <x v="0"/>
    <n v="1"/>
  </r>
  <r>
    <x v="3"/>
    <x v="71"/>
    <x v="6"/>
    <n v="180"/>
  </r>
  <r>
    <x v="3"/>
    <x v="62"/>
    <x v="0"/>
    <n v="107"/>
  </r>
  <r>
    <x v="4"/>
    <x v="0"/>
    <x v="0"/>
    <n v="2"/>
  </r>
  <r>
    <x v="1"/>
    <x v="56"/>
    <x v="1"/>
    <n v="2961"/>
  </r>
  <r>
    <x v="4"/>
    <x v="9"/>
    <x v="6"/>
    <n v="6"/>
  </r>
  <r>
    <x v="3"/>
    <x v="68"/>
    <x v="6"/>
    <n v="186"/>
  </r>
  <r>
    <x v="1"/>
    <x v="64"/>
    <x v="0"/>
    <n v="264"/>
  </r>
  <r>
    <x v="4"/>
    <x v="50"/>
    <x v="5"/>
    <n v="3"/>
  </r>
  <r>
    <x v="4"/>
    <x v="2"/>
    <x v="2"/>
    <n v="44"/>
  </r>
  <r>
    <x v="3"/>
    <x v="19"/>
    <x v="3"/>
    <n v="15"/>
  </r>
  <r>
    <x v="3"/>
    <x v="9"/>
    <x v="4"/>
    <n v="1407"/>
  </r>
  <r>
    <x v="1"/>
    <x v="0"/>
    <x v="3"/>
    <n v="268"/>
  </r>
  <r>
    <x v="3"/>
    <x v="57"/>
    <x v="2"/>
    <n v="185"/>
  </r>
  <r>
    <x v="1"/>
    <x v="54"/>
    <x v="4"/>
    <n v="8897"/>
  </r>
  <r>
    <x v="1"/>
    <x v="14"/>
    <x v="1"/>
    <n v="3630"/>
  </r>
  <r>
    <x v="2"/>
    <x v="23"/>
    <x v="2"/>
    <n v="14"/>
  </r>
  <r>
    <x v="3"/>
    <x v="35"/>
    <x v="0"/>
    <n v="110"/>
  </r>
  <r>
    <x v="3"/>
    <x v="34"/>
    <x v="0"/>
    <n v="122"/>
  </r>
  <r>
    <x v="3"/>
    <x v="30"/>
    <x v="1"/>
    <n v="906"/>
  </r>
  <r>
    <x v="3"/>
    <x v="22"/>
    <x v="2"/>
    <n v="165"/>
  </r>
  <r>
    <x v="1"/>
    <x v="28"/>
    <x v="1"/>
    <n v="3956"/>
  </r>
  <r>
    <x v="3"/>
    <x v="14"/>
    <x v="6"/>
    <n v="184"/>
  </r>
  <r>
    <x v="1"/>
    <x v="23"/>
    <x v="4"/>
    <n v="10499"/>
  </r>
  <r>
    <x v="3"/>
    <x v="57"/>
    <x v="0"/>
    <n v="150"/>
  </r>
  <r>
    <x v="4"/>
    <x v="28"/>
    <x v="2"/>
    <n v="49"/>
  </r>
  <r>
    <x v="1"/>
    <x v="15"/>
    <x v="6"/>
    <n v="903"/>
  </r>
  <r>
    <x v="3"/>
    <x v="36"/>
    <x v="0"/>
    <n v="126"/>
  </r>
  <r>
    <x v="4"/>
    <x v="63"/>
    <x v="5"/>
    <n v="4"/>
  </r>
  <r>
    <x v="3"/>
    <x v="56"/>
    <x v="0"/>
    <n v="157"/>
  </r>
  <r>
    <x v="1"/>
    <x v="17"/>
    <x v="3"/>
    <n v="238"/>
  </r>
  <r>
    <x v="2"/>
    <x v="16"/>
    <x v="0"/>
    <n v="1"/>
  </r>
  <r>
    <x v="4"/>
    <x v="41"/>
    <x v="1"/>
    <n v="233"/>
  </r>
  <r>
    <x v="4"/>
    <x v="41"/>
    <x v="5"/>
    <n v="5"/>
  </r>
  <r>
    <x v="2"/>
    <x v="5"/>
    <x v="0"/>
    <n v="5"/>
  </r>
  <r>
    <x v="4"/>
    <x v="14"/>
    <x v="3"/>
    <n v="1"/>
  </r>
  <r>
    <x v="3"/>
    <x v="68"/>
    <x v="2"/>
    <n v="174"/>
  </r>
  <r>
    <x v="1"/>
    <x v="61"/>
    <x v="3"/>
    <n v="222"/>
  </r>
  <r>
    <x v="4"/>
    <x v="6"/>
    <x v="0"/>
    <n v="2"/>
  </r>
  <r>
    <x v="3"/>
    <x v="20"/>
    <x v="6"/>
    <n v="147"/>
  </r>
  <r>
    <x v="4"/>
    <x v="36"/>
    <x v="3"/>
    <n v="1"/>
  </r>
  <r>
    <x v="3"/>
    <x v="28"/>
    <x v="6"/>
    <n v="217"/>
  </r>
  <r>
    <x v="4"/>
    <x v="1"/>
    <x v="1"/>
    <n v="206"/>
  </r>
  <r>
    <x v="3"/>
    <x v="14"/>
    <x v="3"/>
    <n v="22"/>
  </r>
  <r>
    <x v="4"/>
    <x v="5"/>
    <x v="1"/>
    <n v="75"/>
  </r>
  <r>
    <x v="4"/>
    <x v="43"/>
    <x v="5"/>
    <n v="8"/>
  </r>
  <r>
    <x v="4"/>
    <x v="48"/>
    <x v="6"/>
    <n v="3"/>
  </r>
  <r>
    <x v="1"/>
    <x v="51"/>
    <x v="0"/>
    <n v="370"/>
  </r>
  <r>
    <x v="1"/>
    <x v="32"/>
    <x v="6"/>
    <n v="755"/>
  </r>
  <r>
    <x v="2"/>
    <x v="65"/>
    <x v="6"/>
    <n v="6"/>
  </r>
  <r>
    <x v="4"/>
    <x v="50"/>
    <x v="0"/>
    <n v="2"/>
  </r>
  <r>
    <x v="3"/>
    <x v="9"/>
    <x v="6"/>
    <n v="146"/>
  </r>
  <r>
    <x v="4"/>
    <x v="8"/>
    <x v="3"/>
    <n v="3"/>
  </r>
  <r>
    <x v="4"/>
    <x v="48"/>
    <x v="2"/>
    <n v="57"/>
  </r>
  <r>
    <x v="4"/>
    <x v="73"/>
    <x v="1"/>
    <n v="13"/>
  </r>
  <r>
    <x v="1"/>
    <x v="69"/>
    <x v="0"/>
    <n v="398"/>
  </r>
  <r>
    <x v="1"/>
    <x v="26"/>
    <x v="5"/>
    <n v="417"/>
  </r>
  <r>
    <x v="4"/>
    <x v="64"/>
    <x v="2"/>
    <n v="31"/>
  </r>
  <r>
    <x v="2"/>
    <x v="27"/>
    <x v="4"/>
    <n v="1146"/>
  </r>
  <r>
    <x v="3"/>
    <x v="60"/>
    <x v="5"/>
    <n v="41"/>
  </r>
  <r>
    <x v="3"/>
    <x v="71"/>
    <x v="4"/>
    <n v="1909"/>
  </r>
  <r>
    <x v="3"/>
    <x v="24"/>
    <x v="6"/>
    <n v="207"/>
  </r>
  <r>
    <x v="1"/>
    <x v="68"/>
    <x v="4"/>
    <n v="10369"/>
  </r>
  <r>
    <x v="3"/>
    <x v="66"/>
    <x v="4"/>
    <n v="2041"/>
  </r>
  <r>
    <x v="3"/>
    <x v="33"/>
    <x v="0"/>
    <n v="118"/>
  </r>
  <r>
    <x v="2"/>
    <x v="41"/>
    <x v="0"/>
    <n v="2"/>
  </r>
  <r>
    <x v="3"/>
    <x v="36"/>
    <x v="1"/>
    <n v="951"/>
  </r>
  <r>
    <x v="4"/>
    <x v="10"/>
    <x v="0"/>
    <n v="2"/>
  </r>
  <r>
    <x v="2"/>
    <x v="31"/>
    <x v="5"/>
    <n v="6"/>
  </r>
  <r>
    <x v="1"/>
    <x v="47"/>
    <x v="1"/>
    <n v="3219"/>
  </r>
  <r>
    <x v="1"/>
    <x v="25"/>
    <x v="2"/>
    <n v="902"/>
  </r>
  <r>
    <x v="1"/>
    <x v="45"/>
    <x v="1"/>
    <n v="4002"/>
  </r>
  <r>
    <x v="1"/>
    <x v="71"/>
    <x v="4"/>
    <n v="9822"/>
  </r>
  <r>
    <x v="1"/>
    <x v="70"/>
    <x v="5"/>
    <n v="484"/>
  </r>
  <r>
    <x v="4"/>
    <x v="51"/>
    <x v="6"/>
    <n v="7"/>
  </r>
  <r>
    <x v="1"/>
    <x v="67"/>
    <x v="5"/>
    <n v="314"/>
  </r>
  <r>
    <x v="1"/>
    <x v="24"/>
    <x v="5"/>
    <n v="573"/>
  </r>
  <r>
    <x v="2"/>
    <x v="50"/>
    <x v="5"/>
    <n v="5"/>
  </r>
  <r>
    <x v="3"/>
    <x v="40"/>
    <x v="0"/>
    <n v="113"/>
  </r>
  <r>
    <x v="3"/>
    <x v="74"/>
    <x v="1"/>
    <n v="492"/>
  </r>
  <r>
    <x v="4"/>
    <x v="25"/>
    <x v="5"/>
    <n v="9"/>
  </r>
  <r>
    <x v="3"/>
    <x v="46"/>
    <x v="4"/>
    <n v="2053"/>
  </r>
  <r>
    <x v="1"/>
    <x v="50"/>
    <x v="1"/>
    <n v="2646"/>
  </r>
  <r>
    <x v="1"/>
    <x v="22"/>
    <x v="6"/>
    <n v="779"/>
  </r>
  <r>
    <x v="1"/>
    <x v="21"/>
    <x v="2"/>
    <n v="624"/>
  </r>
  <r>
    <x v="3"/>
    <x v="57"/>
    <x v="6"/>
    <n v="208"/>
  </r>
  <r>
    <x v="3"/>
    <x v="74"/>
    <x v="0"/>
    <n v="91"/>
  </r>
  <r>
    <x v="3"/>
    <x v="46"/>
    <x v="1"/>
    <n v="1088"/>
  </r>
  <r>
    <x v="1"/>
    <x v="8"/>
    <x v="0"/>
    <n v="209"/>
  </r>
  <r>
    <x v="2"/>
    <x v="26"/>
    <x v="2"/>
    <n v="16"/>
  </r>
  <r>
    <x v="4"/>
    <x v="68"/>
    <x v="1"/>
    <n v="338"/>
  </r>
  <r>
    <x v="4"/>
    <x v="66"/>
    <x v="4"/>
    <n v="444"/>
  </r>
  <r>
    <x v="3"/>
    <x v="64"/>
    <x v="0"/>
    <n v="73"/>
  </r>
  <r>
    <x v="1"/>
    <x v="62"/>
    <x v="3"/>
    <n v="267"/>
  </r>
  <r>
    <x v="1"/>
    <x v="2"/>
    <x v="0"/>
    <n v="495"/>
  </r>
  <r>
    <x v="2"/>
    <x v="60"/>
    <x v="4"/>
    <n v="1137"/>
  </r>
  <r>
    <x v="1"/>
    <x v="64"/>
    <x v="4"/>
    <n v="6779"/>
  </r>
  <r>
    <x v="4"/>
    <x v="35"/>
    <x v="0"/>
    <n v="2"/>
  </r>
  <r>
    <x v="2"/>
    <x v="36"/>
    <x v="6"/>
    <n v="17"/>
  </r>
  <r>
    <x v="1"/>
    <x v="4"/>
    <x v="0"/>
    <n v="233"/>
  </r>
  <r>
    <x v="4"/>
    <x v="57"/>
    <x v="6"/>
    <n v="4"/>
  </r>
  <r>
    <x v="1"/>
    <x v="24"/>
    <x v="2"/>
    <n v="893"/>
  </r>
  <r>
    <x v="3"/>
    <x v="22"/>
    <x v="0"/>
    <n v="133"/>
  </r>
  <r>
    <x v="3"/>
    <x v="15"/>
    <x v="3"/>
    <n v="31"/>
  </r>
  <r>
    <x v="2"/>
    <x v="64"/>
    <x v="3"/>
    <n v="6"/>
  </r>
  <r>
    <x v="2"/>
    <x v="22"/>
    <x v="4"/>
    <n v="1035"/>
  </r>
  <r>
    <x v="1"/>
    <x v="11"/>
    <x v="1"/>
    <n v="3638"/>
  </r>
  <r>
    <x v="1"/>
    <x v="27"/>
    <x v="5"/>
    <n v="516"/>
  </r>
  <r>
    <x v="3"/>
    <x v="20"/>
    <x v="5"/>
    <n v="43"/>
  </r>
  <r>
    <x v="1"/>
    <x v="35"/>
    <x v="6"/>
    <n v="693"/>
  </r>
  <r>
    <x v="2"/>
    <x v="70"/>
    <x v="1"/>
    <n v="195"/>
  </r>
  <r>
    <x v="2"/>
    <x v="52"/>
    <x v="4"/>
    <n v="944"/>
  </r>
  <r>
    <x v="4"/>
    <x v="18"/>
    <x v="2"/>
    <n v="50"/>
  </r>
  <r>
    <x v="4"/>
    <x v="35"/>
    <x v="4"/>
    <n v="138"/>
  </r>
  <r>
    <x v="4"/>
    <x v="71"/>
    <x v="3"/>
    <n v="2"/>
  </r>
  <r>
    <x v="2"/>
    <x v="71"/>
    <x v="4"/>
    <n v="1053"/>
  </r>
  <r>
    <x v="1"/>
    <x v="1"/>
    <x v="5"/>
    <n v="290"/>
  </r>
  <r>
    <x v="4"/>
    <x v="19"/>
    <x v="3"/>
    <n v="1"/>
  </r>
  <r>
    <x v="4"/>
    <x v="62"/>
    <x v="1"/>
    <n v="227"/>
  </r>
  <r>
    <x v="4"/>
    <x v="5"/>
    <x v="0"/>
    <n v="1"/>
  </r>
  <r>
    <x v="2"/>
    <x v="15"/>
    <x v="3"/>
    <n v="21"/>
  </r>
  <r>
    <x v="1"/>
    <x v="12"/>
    <x v="6"/>
    <n v="557"/>
  </r>
  <r>
    <x v="3"/>
    <x v="72"/>
    <x v="4"/>
    <n v="1768"/>
  </r>
  <r>
    <x v="1"/>
    <x v="9"/>
    <x v="1"/>
    <n v="2627"/>
  </r>
  <r>
    <x v="3"/>
    <x v="73"/>
    <x v="1"/>
    <n v="669"/>
  </r>
  <r>
    <x v="3"/>
    <x v="46"/>
    <x v="3"/>
    <n v="39"/>
  </r>
  <r>
    <x v="2"/>
    <x v="46"/>
    <x v="0"/>
    <n v="6"/>
  </r>
  <r>
    <x v="1"/>
    <x v="7"/>
    <x v="4"/>
    <n v="9330"/>
  </r>
  <r>
    <x v="2"/>
    <x v="38"/>
    <x v="1"/>
    <n v="187"/>
  </r>
  <r>
    <x v="1"/>
    <x v="2"/>
    <x v="3"/>
    <n v="262"/>
  </r>
  <r>
    <x v="1"/>
    <x v="12"/>
    <x v="4"/>
    <n v="7396"/>
  </r>
  <r>
    <x v="3"/>
    <x v="39"/>
    <x v="0"/>
    <n v="80"/>
  </r>
  <r>
    <x v="2"/>
    <x v="73"/>
    <x v="6"/>
    <n v="12"/>
  </r>
  <r>
    <x v="1"/>
    <x v="60"/>
    <x v="0"/>
    <n v="448"/>
  </r>
  <r>
    <x v="1"/>
    <x v="61"/>
    <x v="6"/>
    <n v="588"/>
  </r>
  <r>
    <x v="1"/>
    <x v="20"/>
    <x v="1"/>
    <n v="2558"/>
  </r>
  <r>
    <x v="3"/>
    <x v="8"/>
    <x v="6"/>
    <n v="94"/>
  </r>
  <r>
    <x v="2"/>
    <x v="52"/>
    <x v="0"/>
    <n v="3"/>
  </r>
  <r>
    <x v="1"/>
    <x v="31"/>
    <x v="5"/>
    <n v="340"/>
  </r>
  <r>
    <x v="4"/>
    <x v="47"/>
    <x v="3"/>
    <n v="2"/>
  </r>
  <r>
    <x v="1"/>
    <x v="6"/>
    <x v="6"/>
    <n v="818"/>
  </r>
  <r>
    <x v="2"/>
    <x v="45"/>
    <x v="4"/>
    <n v="1044"/>
  </r>
  <r>
    <x v="2"/>
    <x v="42"/>
    <x v="2"/>
    <n v="17"/>
  </r>
  <r>
    <x v="2"/>
    <x v="18"/>
    <x v="5"/>
    <n v="8"/>
  </r>
  <r>
    <x v="4"/>
    <x v="30"/>
    <x v="0"/>
    <n v="4"/>
  </r>
  <r>
    <x v="2"/>
    <x v="31"/>
    <x v="3"/>
    <n v="11"/>
  </r>
  <r>
    <x v="3"/>
    <x v="44"/>
    <x v="2"/>
    <n v="146"/>
  </r>
  <r>
    <x v="1"/>
    <x v="70"/>
    <x v="1"/>
    <n v="3766"/>
  </r>
  <r>
    <x v="2"/>
    <x v="64"/>
    <x v="4"/>
    <n v="640"/>
  </r>
  <r>
    <x v="1"/>
    <x v="26"/>
    <x v="3"/>
    <n v="244"/>
  </r>
  <r>
    <x v="4"/>
    <x v="0"/>
    <x v="2"/>
    <n v="114"/>
  </r>
  <r>
    <x v="4"/>
    <x v="42"/>
    <x v="3"/>
    <n v="1"/>
  </r>
  <r>
    <x v="3"/>
    <x v="72"/>
    <x v="0"/>
    <n v="175"/>
  </r>
  <r>
    <x v="1"/>
    <x v="15"/>
    <x v="0"/>
    <n v="479"/>
  </r>
  <r>
    <x v="3"/>
    <x v="14"/>
    <x v="1"/>
    <n v="1046"/>
  </r>
  <r>
    <x v="4"/>
    <x v="27"/>
    <x v="6"/>
    <n v="32"/>
  </r>
  <r>
    <x v="2"/>
    <x v="11"/>
    <x v="0"/>
    <n v="2"/>
  </r>
  <r>
    <x v="1"/>
    <x v="59"/>
    <x v="6"/>
    <n v="802"/>
  </r>
  <r>
    <x v="1"/>
    <x v="64"/>
    <x v="2"/>
    <n v="528"/>
  </r>
  <r>
    <x v="2"/>
    <x v="40"/>
    <x v="0"/>
    <n v="4"/>
  </r>
  <r>
    <x v="2"/>
    <x v="55"/>
    <x v="6"/>
    <n v="10"/>
  </r>
  <r>
    <x v="2"/>
    <x v="32"/>
    <x v="4"/>
    <n v="1139"/>
  </r>
  <r>
    <x v="1"/>
    <x v="38"/>
    <x v="1"/>
    <n v="3950"/>
  </r>
  <r>
    <x v="3"/>
    <x v="13"/>
    <x v="3"/>
    <n v="23"/>
  </r>
  <r>
    <x v="3"/>
    <x v="37"/>
    <x v="2"/>
    <n v="191"/>
  </r>
  <r>
    <x v="4"/>
    <x v="18"/>
    <x v="0"/>
    <n v="2"/>
  </r>
  <r>
    <x v="2"/>
    <x v="20"/>
    <x v="3"/>
    <n v="11"/>
  </r>
  <r>
    <x v="3"/>
    <x v="7"/>
    <x v="0"/>
    <n v="115"/>
  </r>
  <r>
    <x v="3"/>
    <x v="12"/>
    <x v="4"/>
    <n v="1565"/>
  </r>
  <r>
    <x v="1"/>
    <x v="33"/>
    <x v="1"/>
    <n v="3089"/>
  </r>
  <r>
    <x v="4"/>
    <x v="67"/>
    <x v="4"/>
    <n v="296"/>
  </r>
  <r>
    <x v="4"/>
    <x v="61"/>
    <x v="0"/>
    <n v="5"/>
  </r>
  <r>
    <x v="1"/>
    <x v="2"/>
    <x v="6"/>
    <n v="953"/>
  </r>
  <r>
    <x v="4"/>
    <x v="58"/>
    <x v="6"/>
    <n v="7"/>
  </r>
  <r>
    <x v="4"/>
    <x v="58"/>
    <x v="2"/>
    <n v="70"/>
  </r>
  <r>
    <x v="4"/>
    <x v="34"/>
    <x v="1"/>
    <n v="51"/>
  </r>
  <r>
    <x v="1"/>
    <x v="39"/>
    <x v="4"/>
    <n v="5726"/>
  </r>
  <r>
    <x v="2"/>
    <x v="23"/>
    <x v="5"/>
    <n v="13"/>
  </r>
  <r>
    <x v="1"/>
    <x v="49"/>
    <x v="0"/>
    <n v="451"/>
  </r>
  <r>
    <x v="2"/>
    <x v="67"/>
    <x v="0"/>
    <n v="1"/>
  </r>
  <r>
    <x v="1"/>
    <x v="13"/>
    <x v="2"/>
    <n v="771"/>
  </r>
  <r>
    <x v="3"/>
    <x v="16"/>
    <x v="4"/>
    <n v="1796"/>
  </r>
  <r>
    <x v="4"/>
    <x v="66"/>
    <x v="2"/>
    <n v="61"/>
  </r>
  <r>
    <x v="1"/>
    <x v="32"/>
    <x v="2"/>
    <n v="891"/>
  </r>
  <r>
    <x v="2"/>
    <x v="19"/>
    <x v="6"/>
    <n v="5"/>
  </r>
  <r>
    <x v="2"/>
    <x v="47"/>
    <x v="4"/>
    <n v="1018"/>
  </r>
  <r>
    <x v="3"/>
    <x v="28"/>
    <x v="2"/>
    <n v="226"/>
  </r>
  <r>
    <x v="2"/>
    <x v="60"/>
    <x v="0"/>
    <n v="1"/>
  </r>
  <r>
    <x v="1"/>
    <x v="0"/>
    <x v="2"/>
    <n v="766"/>
  </r>
  <r>
    <x v="3"/>
    <x v="6"/>
    <x v="4"/>
    <n v="1765"/>
  </r>
  <r>
    <x v="2"/>
    <x v="19"/>
    <x v="4"/>
    <n v="744"/>
  </r>
  <r>
    <x v="4"/>
    <x v="60"/>
    <x v="4"/>
    <n v="432"/>
  </r>
  <r>
    <x v="3"/>
    <x v="42"/>
    <x v="6"/>
    <n v="129"/>
  </r>
  <r>
    <x v="1"/>
    <x v="36"/>
    <x v="4"/>
    <n v="11293"/>
  </r>
  <r>
    <x v="2"/>
    <x v="45"/>
    <x v="5"/>
    <n v="11"/>
  </r>
  <r>
    <x v="2"/>
    <x v="13"/>
    <x v="3"/>
    <n v="9"/>
  </r>
  <r>
    <x v="4"/>
    <x v="0"/>
    <x v="4"/>
    <n v="167"/>
  </r>
  <r>
    <x v="4"/>
    <x v="59"/>
    <x v="6"/>
    <n v="5"/>
  </r>
  <r>
    <x v="3"/>
    <x v="47"/>
    <x v="0"/>
    <n v="165"/>
  </r>
  <r>
    <x v="4"/>
    <x v="51"/>
    <x v="4"/>
    <n v="317"/>
  </r>
  <r>
    <x v="1"/>
    <x v="11"/>
    <x v="3"/>
    <n v="238"/>
  </r>
  <r>
    <x v="2"/>
    <x v="19"/>
    <x v="2"/>
    <n v="8"/>
  </r>
  <r>
    <x v="1"/>
    <x v="25"/>
    <x v="6"/>
    <n v="783"/>
  </r>
  <r>
    <x v="3"/>
    <x v="45"/>
    <x v="6"/>
    <n v="169"/>
  </r>
  <r>
    <x v="2"/>
    <x v="51"/>
    <x v="1"/>
    <n v="127"/>
  </r>
  <r>
    <x v="1"/>
    <x v="40"/>
    <x v="2"/>
    <n v="735"/>
  </r>
  <r>
    <x v="2"/>
    <x v="50"/>
    <x v="1"/>
    <n v="136"/>
  </r>
  <r>
    <x v="1"/>
    <x v="35"/>
    <x v="1"/>
    <n v="3209"/>
  </r>
  <r>
    <x v="1"/>
    <x v="72"/>
    <x v="1"/>
    <n v="3244"/>
  </r>
  <r>
    <x v="4"/>
    <x v="48"/>
    <x v="3"/>
    <n v="1"/>
  </r>
  <r>
    <x v="1"/>
    <x v="68"/>
    <x v="5"/>
    <n v="369"/>
  </r>
  <r>
    <x v="3"/>
    <x v="13"/>
    <x v="1"/>
    <n v="1008"/>
  </r>
  <r>
    <x v="2"/>
    <x v="49"/>
    <x v="5"/>
    <n v="19"/>
  </r>
  <r>
    <x v="4"/>
    <x v="31"/>
    <x v="0"/>
    <n v="8"/>
  </r>
  <r>
    <x v="1"/>
    <x v="1"/>
    <x v="0"/>
    <n v="237"/>
  </r>
  <r>
    <x v="2"/>
    <x v="17"/>
    <x v="0"/>
    <n v="4"/>
  </r>
  <r>
    <x v="2"/>
    <x v="66"/>
    <x v="0"/>
    <n v="5"/>
  </r>
  <r>
    <x v="2"/>
    <x v="71"/>
    <x v="6"/>
    <n v="13"/>
  </r>
  <r>
    <x v="3"/>
    <x v="43"/>
    <x v="6"/>
    <n v="198"/>
  </r>
  <r>
    <x v="3"/>
    <x v="67"/>
    <x v="2"/>
    <n v="183"/>
  </r>
  <r>
    <x v="4"/>
    <x v="32"/>
    <x v="1"/>
    <n v="48"/>
  </r>
  <r>
    <x v="2"/>
    <x v="73"/>
    <x v="2"/>
    <n v="12"/>
  </r>
  <r>
    <x v="4"/>
    <x v="46"/>
    <x v="4"/>
    <n v="163"/>
  </r>
  <r>
    <x v="3"/>
    <x v="72"/>
    <x v="2"/>
    <n v="195"/>
  </r>
  <r>
    <x v="4"/>
    <x v="43"/>
    <x v="1"/>
    <n v="222"/>
  </r>
  <r>
    <x v="4"/>
    <x v="67"/>
    <x v="0"/>
    <n v="5"/>
  </r>
  <r>
    <x v="1"/>
    <x v="48"/>
    <x v="5"/>
    <n v="361"/>
  </r>
  <r>
    <x v="2"/>
    <x v="66"/>
    <x v="3"/>
    <n v="20"/>
  </r>
  <r>
    <x v="3"/>
    <x v="7"/>
    <x v="6"/>
    <n v="177"/>
  </r>
  <r>
    <x v="4"/>
    <x v="47"/>
    <x v="6"/>
    <n v="6"/>
  </r>
  <r>
    <x v="3"/>
    <x v="17"/>
    <x v="5"/>
    <n v="36"/>
  </r>
  <r>
    <x v="1"/>
    <x v="10"/>
    <x v="2"/>
    <n v="633"/>
  </r>
  <r>
    <x v="2"/>
    <x v="14"/>
    <x v="2"/>
    <n v="5"/>
  </r>
  <r>
    <x v="4"/>
    <x v="29"/>
    <x v="3"/>
    <n v="3"/>
  </r>
  <r>
    <x v="2"/>
    <x v="24"/>
    <x v="0"/>
    <n v="5"/>
  </r>
  <r>
    <x v="2"/>
    <x v="61"/>
    <x v="5"/>
    <n v="10"/>
  </r>
  <r>
    <x v="3"/>
    <x v="72"/>
    <x v="1"/>
    <n v="754"/>
  </r>
  <r>
    <x v="3"/>
    <x v="40"/>
    <x v="5"/>
    <n v="29"/>
  </r>
  <r>
    <x v="1"/>
    <x v="8"/>
    <x v="3"/>
    <n v="215"/>
  </r>
  <r>
    <x v="1"/>
    <x v="37"/>
    <x v="3"/>
    <n v="279"/>
  </r>
  <r>
    <x v="1"/>
    <x v="16"/>
    <x v="1"/>
    <n v="3612"/>
  </r>
  <r>
    <x v="4"/>
    <x v="11"/>
    <x v="5"/>
    <n v="5"/>
  </r>
  <r>
    <x v="1"/>
    <x v="63"/>
    <x v="5"/>
    <n v="436"/>
  </r>
  <r>
    <x v="1"/>
    <x v="16"/>
    <x v="2"/>
    <n v="698"/>
  </r>
  <r>
    <x v="1"/>
    <x v="52"/>
    <x v="2"/>
    <n v="587"/>
  </r>
  <r>
    <x v="1"/>
    <x v="4"/>
    <x v="4"/>
    <n v="8451"/>
  </r>
  <r>
    <x v="1"/>
    <x v="28"/>
    <x v="4"/>
    <n v="10357"/>
  </r>
  <r>
    <x v="2"/>
    <x v="55"/>
    <x v="2"/>
    <n v="10"/>
  </r>
  <r>
    <x v="2"/>
    <x v="31"/>
    <x v="6"/>
    <n v="9"/>
  </r>
  <r>
    <x v="2"/>
    <x v="35"/>
    <x v="1"/>
    <n v="166"/>
  </r>
  <r>
    <x v="3"/>
    <x v="51"/>
    <x v="3"/>
    <n v="24"/>
  </r>
  <r>
    <x v="3"/>
    <x v="40"/>
    <x v="1"/>
    <n v="1128"/>
  </r>
  <r>
    <x v="1"/>
    <x v="33"/>
    <x v="0"/>
    <n v="290"/>
  </r>
  <r>
    <x v="5"/>
    <x v="18"/>
    <x v="4"/>
    <n v="1101883"/>
  </r>
  <r>
    <x v="6"/>
    <x v="18"/>
    <x v="1"/>
    <n v="151628"/>
  </r>
  <r>
    <x v="5"/>
    <x v="18"/>
    <x v="0"/>
    <n v="38236"/>
  </r>
  <r>
    <x v="5"/>
    <x v="18"/>
    <x v="3"/>
    <n v="31730"/>
  </r>
  <r>
    <x v="5"/>
    <x v="18"/>
    <x v="6"/>
    <n v="95822"/>
  </r>
  <r>
    <x v="5"/>
    <x v="18"/>
    <x v="2"/>
    <n v="99745"/>
  </r>
  <r>
    <x v="6"/>
    <x v="18"/>
    <x v="3"/>
    <n v="14961"/>
  </r>
  <r>
    <x v="6"/>
    <x v="18"/>
    <x v="2"/>
    <n v="39056"/>
  </r>
  <r>
    <x v="6"/>
    <x v="18"/>
    <x v="6"/>
    <n v="45608"/>
  </r>
  <r>
    <x v="6"/>
    <x v="18"/>
    <x v="4"/>
    <n v="546499"/>
  </r>
  <r>
    <x v="6"/>
    <x v="18"/>
    <x v="5"/>
    <n v="16098"/>
  </r>
  <r>
    <x v="5"/>
    <x v="18"/>
    <x v="5"/>
    <n v="33375"/>
  </r>
  <r>
    <x v="6"/>
    <x v="18"/>
    <x v="0"/>
    <n v="13840"/>
  </r>
  <r>
    <x v="5"/>
    <x v="18"/>
    <x v="1"/>
    <n v="352421"/>
  </r>
  <r>
    <x v="6"/>
    <x v="74"/>
    <x v="0"/>
    <n v="13862"/>
  </r>
  <r>
    <x v="6"/>
    <x v="74"/>
    <x v="6"/>
    <n v="45608"/>
  </r>
  <r>
    <x v="5"/>
    <x v="74"/>
    <x v="2"/>
    <n v="99734"/>
  </r>
  <r>
    <x v="5"/>
    <x v="74"/>
    <x v="0"/>
    <n v="38214"/>
  </r>
  <r>
    <x v="5"/>
    <x v="74"/>
    <x v="6"/>
    <n v="95821"/>
  </r>
  <r>
    <x v="5"/>
    <x v="74"/>
    <x v="3"/>
    <n v="31747"/>
  </r>
  <r>
    <x v="6"/>
    <x v="74"/>
    <x v="1"/>
    <n v="151632"/>
  </r>
  <r>
    <x v="6"/>
    <x v="74"/>
    <x v="4"/>
    <n v="546622"/>
  </r>
  <r>
    <x v="5"/>
    <x v="74"/>
    <x v="4"/>
    <n v="1101713"/>
  </r>
  <r>
    <x v="6"/>
    <x v="74"/>
    <x v="2"/>
    <n v="39060"/>
  </r>
  <r>
    <x v="5"/>
    <x v="74"/>
    <x v="1"/>
    <n v="352392"/>
  </r>
  <r>
    <x v="5"/>
    <x v="74"/>
    <x v="5"/>
    <n v="33372"/>
  </r>
  <r>
    <x v="6"/>
    <x v="74"/>
    <x v="5"/>
    <n v="16100"/>
  </r>
  <r>
    <x v="6"/>
    <x v="74"/>
    <x v="3"/>
    <n v="14944"/>
  </r>
  <r>
    <x v="5"/>
    <x v="51"/>
    <x v="6"/>
    <n v="95308"/>
  </r>
  <r>
    <x v="5"/>
    <x v="51"/>
    <x v="3"/>
    <n v="31677"/>
  </r>
  <r>
    <x v="5"/>
    <x v="51"/>
    <x v="4"/>
    <n v="1095415"/>
  </r>
  <r>
    <x v="6"/>
    <x v="51"/>
    <x v="3"/>
    <n v="15014"/>
  </r>
  <r>
    <x v="6"/>
    <x v="51"/>
    <x v="6"/>
    <n v="46110"/>
  </r>
  <r>
    <x v="6"/>
    <x v="51"/>
    <x v="2"/>
    <n v="39393"/>
  </r>
  <r>
    <x v="6"/>
    <x v="51"/>
    <x v="5"/>
    <n v="17454"/>
  </r>
  <r>
    <x v="5"/>
    <x v="51"/>
    <x v="2"/>
    <n v="99357"/>
  </r>
  <r>
    <x v="5"/>
    <x v="51"/>
    <x v="1"/>
    <n v="349876"/>
  </r>
  <r>
    <x v="6"/>
    <x v="51"/>
    <x v="1"/>
    <n v="151628"/>
  </r>
  <r>
    <x v="6"/>
    <x v="51"/>
    <x v="4"/>
    <n v="550531"/>
  </r>
  <r>
    <x v="5"/>
    <x v="51"/>
    <x v="5"/>
    <n v="31989"/>
  </r>
  <r>
    <x v="6"/>
    <x v="51"/>
    <x v="0"/>
    <n v="14151"/>
  </r>
  <r>
    <x v="5"/>
    <x v="51"/>
    <x v="0"/>
    <n v="37912"/>
  </r>
  <r>
    <x v="5"/>
    <x v="61"/>
    <x v="2"/>
    <n v="99400"/>
  </r>
  <r>
    <x v="5"/>
    <x v="61"/>
    <x v="1"/>
    <n v="349469"/>
  </r>
  <r>
    <x v="5"/>
    <x v="61"/>
    <x v="5"/>
    <n v="31870"/>
  </r>
  <r>
    <x v="5"/>
    <x v="61"/>
    <x v="6"/>
    <n v="95208"/>
  </r>
  <r>
    <x v="6"/>
    <x v="61"/>
    <x v="2"/>
    <n v="39455"/>
  </r>
  <r>
    <x v="6"/>
    <x v="61"/>
    <x v="3"/>
    <n v="15059"/>
  </r>
  <r>
    <x v="6"/>
    <x v="61"/>
    <x v="6"/>
    <n v="46209"/>
  </r>
  <r>
    <x v="5"/>
    <x v="61"/>
    <x v="0"/>
    <n v="37875"/>
  </r>
  <r>
    <x v="6"/>
    <x v="61"/>
    <x v="1"/>
    <n v="152024"/>
  </r>
  <r>
    <x v="6"/>
    <x v="61"/>
    <x v="0"/>
    <n v="14176"/>
  </r>
  <r>
    <x v="6"/>
    <x v="61"/>
    <x v="4"/>
    <n v="547918"/>
  </r>
  <r>
    <x v="6"/>
    <x v="61"/>
    <x v="5"/>
    <n v="17548"/>
  </r>
  <r>
    <x v="5"/>
    <x v="61"/>
    <x v="4"/>
    <n v="1094160"/>
  </r>
  <r>
    <x v="5"/>
    <x v="61"/>
    <x v="3"/>
    <n v="31717"/>
  </r>
  <r>
    <x v="5"/>
    <x v="47"/>
    <x v="0"/>
    <n v="37040"/>
  </r>
  <r>
    <x v="5"/>
    <x v="47"/>
    <x v="6"/>
    <n v="93549"/>
  </r>
  <r>
    <x v="5"/>
    <x v="47"/>
    <x v="2"/>
    <n v="98223"/>
  </r>
  <r>
    <x v="6"/>
    <x v="47"/>
    <x v="3"/>
    <n v="14541"/>
  </r>
  <r>
    <x v="6"/>
    <x v="47"/>
    <x v="0"/>
    <n v="14992"/>
  </r>
  <r>
    <x v="6"/>
    <x v="47"/>
    <x v="4"/>
    <n v="557135"/>
  </r>
  <r>
    <x v="6"/>
    <x v="47"/>
    <x v="6"/>
    <n v="47868"/>
  </r>
  <r>
    <x v="5"/>
    <x v="47"/>
    <x v="3"/>
    <n v="31254"/>
  </r>
  <r>
    <x v="6"/>
    <x v="47"/>
    <x v="5"/>
    <n v="18575"/>
  </r>
  <r>
    <x v="5"/>
    <x v="47"/>
    <x v="5"/>
    <n v="30866"/>
  </r>
  <r>
    <x v="6"/>
    <x v="47"/>
    <x v="2"/>
    <n v="39800"/>
  </r>
  <r>
    <x v="5"/>
    <x v="47"/>
    <x v="4"/>
    <n v="1076795"/>
  </r>
  <r>
    <x v="5"/>
    <x v="47"/>
    <x v="1"/>
    <n v="343984"/>
  </r>
  <r>
    <x v="6"/>
    <x v="47"/>
    <x v="1"/>
    <n v="153655"/>
  </r>
  <r>
    <x v="5"/>
    <x v="26"/>
    <x v="4"/>
    <n v="1075276"/>
  </r>
  <r>
    <x v="6"/>
    <x v="26"/>
    <x v="1"/>
    <n v="153957"/>
  </r>
  <r>
    <x v="5"/>
    <x v="26"/>
    <x v="1"/>
    <n v="343633"/>
  </r>
  <r>
    <x v="6"/>
    <x v="26"/>
    <x v="5"/>
    <n v="18688"/>
  </r>
  <r>
    <x v="6"/>
    <x v="26"/>
    <x v="3"/>
    <n v="14549"/>
  </r>
  <r>
    <x v="5"/>
    <x v="26"/>
    <x v="6"/>
    <n v="93320"/>
  </r>
  <r>
    <x v="5"/>
    <x v="26"/>
    <x v="2"/>
    <n v="98051"/>
  </r>
  <r>
    <x v="6"/>
    <x v="26"/>
    <x v="0"/>
    <n v="15028"/>
  </r>
  <r>
    <x v="6"/>
    <x v="26"/>
    <x v="2"/>
    <n v="39964"/>
  </r>
  <r>
    <x v="6"/>
    <x v="26"/>
    <x v="6"/>
    <n v="47763"/>
  </r>
  <r>
    <x v="5"/>
    <x v="26"/>
    <x v="3"/>
    <n v="31230"/>
  </r>
  <r>
    <x v="6"/>
    <x v="26"/>
    <x v="4"/>
    <n v="558186"/>
  </r>
  <r>
    <x v="5"/>
    <x v="26"/>
    <x v="5"/>
    <n v="30748"/>
  </r>
  <r>
    <x v="5"/>
    <x v="26"/>
    <x v="0"/>
    <n v="37001"/>
  </r>
  <r>
    <x v="5"/>
    <x v="28"/>
    <x v="3"/>
    <n v="30917"/>
  </r>
  <r>
    <x v="6"/>
    <x v="28"/>
    <x v="6"/>
    <n v="48513"/>
  </r>
  <r>
    <x v="5"/>
    <x v="28"/>
    <x v="0"/>
    <n v="36351"/>
  </r>
  <r>
    <x v="5"/>
    <x v="28"/>
    <x v="6"/>
    <n v="92084"/>
  </r>
  <r>
    <x v="6"/>
    <x v="28"/>
    <x v="5"/>
    <n v="19174"/>
  </r>
  <r>
    <x v="5"/>
    <x v="28"/>
    <x v="1"/>
    <n v="339830"/>
  </r>
  <r>
    <x v="6"/>
    <x v="28"/>
    <x v="3"/>
    <n v="14750"/>
  </r>
  <r>
    <x v="6"/>
    <x v="28"/>
    <x v="2"/>
    <n v="40391"/>
  </r>
  <r>
    <x v="5"/>
    <x v="28"/>
    <x v="4"/>
    <n v="1062278"/>
  </r>
  <r>
    <x v="5"/>
    <x v="28"/>
    <x v="5"/>
    <n v="30172"/>
  </r>
  <r>
    <x v="5"/>
    <x v="28"/>
    <x v="2"/>
    <n v="97532"/>
  </r>
  <r>
    <x v="6"/>
    <x v="28"/>
    <x v="4"/>
    <n v="566444"/>
  </r>
  <r>
    <x v="6"/>
    <x v="28"/>
    <x v="0"/>
    <n v="15523"/>
  </r>
  <r>
    <x v="6"/>
    <x v="28"/>
    <x v="1"/>
    <n v="157223"/>
  </r>
  <r>
    <x v="6"/>
    <x v="41"/>
    <x v="3"/>
    <n v="14758"/>
  </r>
  <r>
    <x v="5"/>
    <x v="41"/>
    <x v="4"/>
    <n v="1061151"/>
  </r>
  <r>
    <x v="5"/>
    <x v="41"/>
    <x v="0"/>
    <n v="36298"/>
  </r>
  <r>
    <x v="5"/>
    <x v="41"/>
    <x v="2"/>
    <n v="97493"/>
  </r>
  <r>
    <x v="6"/>
    <x v="41"/>
    <x v="4"/>
    <n v="567106"/>
  </r>
  <r>
    <x v="6"/>
    <x v="41"/>
    <x v="5"/>
    <n v="19216"/>
  </r>
  <r>
    <x v="6"/>
    <x v="41"/>
    <x v="0"/>
    <n v="15567"/>
  </r>
  <r>
    <x v="6"/>
    <x v="41"/>
    <x v="6"/>
    <n v="48639"/>
  </r>
  <r>
    <x v="6"/>
    <x v="41"/>
    <x v="2"/>
    <n v="40418"/>
  </r>
  <r>
    <x v="5"/>
    <x v="41"/>
    <x v="3"/>
    <n v="30906"/>
  </r>
  <r>
    <x v="5"/>
    <x v="41"/>
    <x v="1"/>
    <n v="339554"/>
  </r>
  <r>
    <x v="6"/>
    <x v="41"/>
    <x v="1"/>
    <n v="157470"/>
  </r>
  <r>
    <x v="5"/>
    <x v="41"/>
    <x v="6"/>
    <n v="91958"/>
  </r>
  <r>
    <x v="5"/>
    <x v="41"/>
    <x v="5"/>
    <n v="30126"/>
  </r>
  <r>
    <x v="5"/>
    <x v="44"/>
    <x v="5"/>
    <n v="29087"/>
  </r>
  <r>
    <x v="6"/>
    <x v="44"/>
    <x v="6"/>
    <n v="48599"/>
  </r>
  <r>
    <x v="6"/>
    <x v="44"/>
    <x v="0"/>
    <n v="15853"/>
  </r>
  <r>
    <x v="5"/>
    <x v="44"/>
    <x v="2"/>
    <n v="96044"/>
  </r>
  <r>
    <x v="5"/>
    <x v="44"/>
    <x v="4"/>
    <n v="1036750"/>
  </r>
  <r>
    <x v="6"/>
    <x v="44"/>
    <x v="1"/>
    <n v="159691"/>
  </r>
  <r>
    <x v="6"/>
    <x v="44"/>
    <x v="3"/>
    <n v="15005"/>
  </r>
  <r>
    <x v="5"/>
    <x v="44"/>
    <x v="1"/>
    <n v="333912"/>
  </r>
  <r>
    <x v="6"/>
    <x v="44"/>
    <x v="5"/>
    <n v="19558"/>
  </r>
  <r>
    <x v="6"/>
    <x v="44"/>
    <x v="2"/>
    <n v="39611"/>
  </r>
  <r>
    <x v="5"/>
    <x v="44"/>
    <x v="3"/>
    <n v="30410"/>
  </r>
  <r>
    <x v="5"/>
    <x v="44"/>
    <x v="0"/>
    <n v="35185"/>
  </r>
  <r>
    <x v="6"/>
    <x v="44"/>
    <x v="4"/>
    <n v="565060"/>
  </r>
  <r>
    <x v="5"/>
    <x v="44"/>
    <x v="6"/>
    <n v="89357"/>
  </r>
  <r>
    <x v="6"/>
    <x v="42"/>
    <x v="1"/>
    <n v="160024"/>
  </r>
  <r>
    <x v="5"/>
    <x v="42"/>
    <x v="6"/>
    <n v="89287"/>
  </r>
  <r>
    <x v="6"/>
    <x v="42"/>
    <x v="3"/>
    <n v="15038"/>
  </r>
  <r>
    <x v="6"/>
    <x v="42"/>
    <x v="2"/>
    <n v="39658"/>
  </r>
  <r>
    <x v="5"/>
    <x v="42"/>
    <x v="0"/>
    <n v="35172"/>
  </r>
  <r>
    <x v="6"/>
    <x v="42"/>
    <x v="4"/>
    <n v="566072"/>
  </r>
  <r>
    <x v="5"/>
    <x v="42"/>
    <x v="2"/>
    <n v="95997"/>
  </r>
  <r>
    <x v="5"/>
    <x v="42"/>
    <x v="4"/>
    <n v="1035735"/>
  </r>
  <r>
    <x v="6"/>
    <x v="42"/>
    <x v="6"/>
    <n v="48669"/>
  </r>
  <r>
    <x v="5"/>
    <x v="42"/>
    <x v="3"/>
    <n v="30377"/>
  </r>
  <r>
    <x v="5"/>
    <x v="42"/>
    <x v="1"/>
    <n v="333579"/>
  </r>
  <r>
    <x v="5"/>
    <x v="42"/>
    <x v="5"/>
    <n v="29073"/>
  </r>
  <r>
    <x v="6"/>
    <x v="42"/>
    <x v="5"/>
    <n v="19572"/>
  </r>
  <r>
    <x v="6"/>
    <x v="42"/>
    <x v="0"/>
    <n v="15866"/>
  </r>
  <r>
    <x v="6"/>
    <x v="3"/>
    <x v="5"/>
    <n v="20009"/>
  </r>
  <r>
    <x v="5"/>
    <x v="3"/>
    <x v="3"/>
    <n v="29852"/>
  </r>
  <r>
    <x v="5"/>
    <x v="3"/>
    <x v="0"/>
    <n v="34512"/>
  </r>
  <r>
    <x v="5"/>
    <x v="3"/>
    <x v="1"/>
    <n v="329165"/>
  </r>
  <r>
    <x v="6"/>
    <x v="3"/>
    <x v="4"/>
    <n v="577242"/>
  </r>
  <r>
    <x v="6"/>
    <x v="3"/>
    <x v="2"/>
    <n v="40532"/>
  </r>
  <r>
    <x v="6"/>
    <x v="3"/>
    <x v="3"/>
    <n v="15095"/>
  </r>
  <r>
    <x v="6"/>
    <x v="3"/>
    <x v="0"/>
    <n v="16526"/>
  </r>
  <r>
    <x v="6"/>
    <x v="3"/>
    <x v="1"/>
    <n v="164438"/>
  </r>
  <r>
    <x v="5"/>
    <x v="3"/>
    <x v="6"/>
    <n v="88508"/>
  </r>
  <r>
    <x v="5"/>
    <x v="3"/>
    <x v="5"/>
    <n v="28636"/>
  </r>
  <r>
    <x v="6"/>
    <x v="3"/>
    <x v="6"/>
    <n v="49448"/>
  </r>
  <r>
    <x v="5"/>
    <x v="3"/>
    <x v="4"/>
    <n v="1018249"/>
  </r>
  <r>
    <x v="5"/>
    <x v="3"/>
    <x v="2"/>
    <n v="95040"/>
  </r>
  <r>
    <x v="6"/>
    <x v="12"/>
    <x v="1"/>
    <n v="164780"/>
  </r>
  <r>
    <x v="5"/>
    <x v="12"/>
    <x v="5"/>
    <n v="28594"/>
  </r>
  <r>
    <x v="6"/>
    <x v="12"/>
    <x v="5"/>
    <n v="20051"/>
  </r>
  <r>
    <x v="5"/>
    <x v="12"/>
    <x v="0"/>
    <n v="34424"/>
  </r>
  <r>
    <x v="5"/>
    <x v="12"/>
    <x v="4"/>
    <n v="1017186"/>
  </r>
  <r>
    <x v="6"/>
    <x v="12"/>
    <x v="4"/>
    <n v="578305"/>
  </r>
  <r>
    <x v="5"/>
    <x v="12"/>
    <x v="3"/>
    <n v="29829"/>
  </r>
  <r>
    <x v="6"/>
    <x v="12"/>
    <x v="6"/>
    <n v="49467"/>
  </r>
  <r>
    <x v="5"/>
    <x v="12"/>
    <x v="1"/>
    <n v="328823"/>
  </r>
  <r>
    <x v="6"/>
    <x v="12"/>
    <x v="2"/>
    <n v="40569"/>
  </r>
  <r>
    <x v="6"/>
    <x v="12"/>
    <x v="3"/>
    <n v="15118"/>
  </r>
  <r>
    <x v="5"/>
    <x v="12"/>
    <x v="2"/>
    <n v="95003"/>
  </r>
  <r>
    <x v="6"/>
    <x v="12"/>
    <x v="0"/>
    <n v="16614"/>
  </r>
  <r>
    <x v="5"/>
    <x v="12"/>
    <x v="6"/>
    <n v="88489"/>
  </r>
  <r>
    <x v="7"/>
    <x v="34"/>
    <x v="1"/>
    <n v="758"/>
  </r>
  <r>
    <x v="8"/>
    <x v="51"/>
    <x v="2"/>
    <n v="110"/>
  </r>
  <r>
    <x v="9"/>
    <x v="26"/>
    <x v="4"/>
    <n v="1266"/>
  </r>
  <r>
    <x v="7"/>
    <x v="46"/>
    <x v="4"/>
    <n v="2044"/>
  </r>
  <r>
    <x v="10"/>
    <x v="6"/>
    <x v="5"/>
    <n v="81"/>
  </r>
  <r>
    <x v="7"/>
    <x v="39"/>
    <x v="2"/>
    <n v="150"/>
  </r>
  <r>
    <x v="7"/>
    <x v="1"/>
    <x v="4"/>
    <n v="1410"/>
  </r>
  <r>
    <x v="11"/>
    <x v="35"/>
    <x v="1"/>
    <n v="953"/>
  </r>
  <r>
    <x v="8"/>
    <x v="5"/>
    <x v="4"/>
    <n v="938"/>
  </r>
  <r>
    <x v="11"/>
    <x v="31"/>
    <x v="5"/>
    <n v="82"/>
  </r>
  <r>
    <x v="9"/>
    <x v="55"/>
    <x v="4"/>
    <n v="1502"/>
  </r>
  <r>
    <x v="11"/>
    <x v="54"/>
    <x v="3"/>
    <n v="47"/>
  </r>
  <r>
    <x v="9"/>
    <x v="33"/>
    <x v="6"/>
    <n v="83"/>
  </r>
  <r>
    <x v="8"/>
    <x v="56"/>
    <x v="1"/>
    <n v="442"/>
  </r>
  <r>
    <x v="7"/>
    <x v="60"/>
    <x v="1"/>
    <n v="1023"/>
  </r>
  <r>
    <x v="8"/>
    <x v="56"/>
    <x v="4"/>
    <n v="1681"/>
  </r>
  <r>
    <x v="7"/>
    <x v="18"/>
    <x v="6"/>
    <n v="125"/>
  </r>
  <r>
    <x v="7"/>
    <x v="37"/>
    <x v="6"/>
    <n v="200"/>
  </r>
  <r>
    <x v="10"/>
    <x v="49"/>
    <x v="0"/>
    <n v="132"/>
  </r>
  <r>
    <x v="10"/>
    <x v="61"/>
    <x v="2"/>
    <n v="201"/>
  </r>
  <r>
    <x v="11"/>
    <x v="54"/>
    <x v="0"/>
    <n v="93"/>
  </r>
  <r>
    <x v="9"/>
    <x v="63"/>
    <x v="1"/>
    <n v="433"/>
  </r>
  <r>
    <x v="9"/>
    <x v="9"/>
    <x v="5"/>
    <n v="28"/>
  </r>
  <r>
    <x v="7"/>
    <x v="13"/>
    <x v="0"/>
    <n v="102"/>
  </r>
  <r>
    <x v="10"/>
    <x v="40"/>
    <x v="2"/>
    <n v="283"/>
  </r>
  <r>
    <x v="8"/>
    <x v="29"/>
    <x v="5"/>
    <n v="71"/>
  </r>
  <r>
    <x v="10"/>
    <x v="73"/>
    <x v="1"/>
    <n v="1435"/>
  </r>
  <r>
    <x v="9"/>
    <x v="49"/>
    <x v="4"/>
    <n v="1682"/>
  </r>
  <r>
    <x v="11"/>
    <x v="29"/>
    <x v="3"/>
    <n v="72"/>
  </r>
  <r>
    <x v="9"/>
    <x v="5"/>
    <x v="2"/>
    <n v="73"/>
  </r>
  <r>
    <x v="11"/>
    <x v="74"/>
    <x v="3"/>
    <n v="42"/>
  </r>
  <r>
    <x v="8"/>
    <x v="43"/>
    <x v="2"/>
    <n v="128"/>
  </r>
  <r>
    <x v="10"/>
    <x v="61"/>
    <x v="3"/>
    <n v="77"/>
  </r>
  <r>
    <x v="7"/>
    <x v="49"/>
    <x v="1"/>
    <n v="1210"/>
  </r>
  <r>
    <x v="9"/>
    <x v="71"/>
    <x v="5"/>
    <n v="48"/>
  </r>
  <r>
    <x v="9"/>
    <x v="48"/>
    <x v="5"/>
    <n v="52"/>
  </r>
  <r>
    <x v="9"/>
    <x v="51"/>
    <x v="3"/>
    <n v="37"/>
  </r>
  <r>
    <x v="9"/>
    <x v="17"/>
    <x v="6"/>
    <n v="101"/>
  </r>
  <r>
    <x v="11"/>
    <x v="68"/>
    <x v="5"/>
    <n v="63"/>
  </r>
  <r>
    <x v="7"/>
    <x v="44"/>
    <x v="4"/>
    <n v="1989"/>
  </r>
  <r>
    <x v="11"/>
    <x v="54"/>
    <x v="5"/>
    <n v="57"/>
  </r>
  <r>
    <x v="11"/>
    <x v="59"/>
    <x v="4"/>
    <n v="2743"/>
  </r>
  <r>
    <x v="9"/>
    <x v="0"/>
    <x v="1"/>
    <n v="425"/>
  </r>
  <r>
    <x v="7"/>
    <x v="43"/>
    <x v="3"/>
    <n v="72"/>
  </r>
  <r>
    <x v="9"/>
    <x v="32"/>
    <x v="2"/>
    <n v="88"/>
  </r>
  <r>
    <x v="9"/>
    <x v="32"/>
    <x v="6"/>
    <n v="139"/>
  </r>
  <r>
    <x v="7"/>
    <x v="39"/>
    <x v="4"/>
    <n v="1136"/>
  </r>
  <r>
    <x v="8"/>
    <x v="2"/>
    <x v="4"/>
    <n v="1738"/>
  </r>
  <r>
    <x v="10"/>
    <x v="32"/>
    <x v="0"/>
    <n v="148"/>
  </r>
  <r>
    <x v="9"/>
    <x v="62"/>
    <x v="5"/>
    <n v="43"/>
  </r>
  <r>
    <x v="11"/>
    <x v="57"/>
    <x v="3"/>
    <n v="61"/>
  </r>
  <r>
    <x v="7"/>
    <x v="8"/>
    <x v="0"/>
    <n v="92"/>
  </r>
  <r>
    <x v="10"/>
    <x v="33"/>
    <x v="5"/>
    <n v="66"/>
  </r>
  <r>
    <x v="7"/>
    <x v="12"/>
    <x v="3"/>
    <n v="41"/>
  </r>
  <r>
    <x v="8"/>
    <x v="55"/>
    <x v="2"/>
    <n v="97"/>
  </r>
  <r>
    <x v="8"/>
    <x v="17"/>
    <x v="1"/>
    <n v="395"/>
  </r>
  <r>
    <x v="8"/>
    <x v="9"/>
    <x v="5"/>
    <n v="40"/>
  </r>
  <r>
    <x v="8"/>
    <x v="40"/>
    <x v="2"/>
    <n v="104"/>
  </r>
  <r>
    <x v="10"/>
    <x v="64"/>
    <x v="1"/>
    <n v="773"/>
  </r>
  <r>
    <x v="9"/>
    <x v="10"/>
    <x v="4"/>
    <n v="1138"/>
  </r>
  <r>
    <x v="11"/>
    <x v="63"/>
    <x v="4"/>
    <n v="2247"/>
  </r>
  <r>
    <x v="7"/>
    <x v="30"/>
    <x v="1"/>
    <n v="991"/>
  </r>
  <r>
    <x v="8"/>
    <x v="17"/>
    <x v="6"/>
    <n v="107"/>
  </r>
  <r>
    <x v="11"/>
    <x v="54"/>
    <x v="4"/>
    <n v="2363"/>
  </r>
  <r>
    <x v="9"/>
    <x v="42"/>
    <x v="0"/>
    <n v="35"/>
  </r>
  <r>
    <x v="11"/>
    <x v="20"/>
    <x v="3"/>
    <n v="33"/>
  </r>
  <r>
    <x v="10"/>
    <x v="13"/>
    <x v="6"/>
    <n v="287"/>
  </r>
  <r>
    <x v="9"/>
    <x v="24"/>
    <x v="4"/>
    <n v="1468"/>
  </r>
  <r>
    <x v="9"/>
    <x v="0"/>
    <x v="2"/>
    <n v="78"/>
  </r>
  <r>
    <x v="7"/>
    <x v="24"/>
    <x v="0"/>
    <n v="119"/>
  </r>
  <r>
    <x v="7"/>
    <x v="29"/>
    <x v="2"/>
    <n v="191"/>
  </r>
  <r>
    <x v="11"/>
    <x v="27"/>
    <x v="6"/>
    <n v="182"/>
  </r>
  <r>
    <x v="7"/>
    <x v="32"/>
    <x v="3"/>
    <n v="35"/>
  </r>
  <r>
    <x v="7"/>
    <x v="0"/>
    <x v="4"/>
    <n v="1728"/>
  </r>
  <r>
    <x v="9"/>
    <x v="64"/>
    <x v="3"/>
    <n v="23"/>
  </r>
  <r>
    <x v="7"/>
    <x v="27"/>
    <x v="6"/>
    <n v="254"/>
  </r>
  <r>
    <x v="9"/>
    <x v="40"/>
    <x v="6"/>
    <n v="113"/>
  </r>
  <r>
    <x v="9"/>
    <x v="51"/>
    <x v="0"/>
    <n v="52"/>
  </r>
  <r>
    <x v="7"/>
    <x v="39"/>
    <x v="1"/>
    <n v="375"/>
  </r>
  <r>
    <x v="11"/>
    <x v="6"/>
    <x v="2"/>
    <n v="250"/>
  </r>
  <r>
    <x v="9"/>
    <x v="71"/>
    <x v="2"/>
    <n v="112"/>
  </r>
  <r>
    <x v="10"/>
    <x v="72"/>
    <x v="1"/>
    <n v="888"/>
  </r>
  <r>
    <x v="10"/>
    <x v="49"/>
    <x v="3"/>
    <n v="77"/>
  </r>
  <r>
    <x v="11"/>
    <x v="25"/>
    <x v="0"/>
    <n v="140"/>
  </r>
  <r>
    <x v="8"/>
    <x v="36"/>
    <x v="6"/>
    <n v="114"/>
  </r>
  <r>
    <x v="11"/>
    <x v="16"/>
    <x v="2"/>
    <n v="272"/>
  </r>
  <r>
    <x v="7"/>
    <x v="53"/>
    <x v="5"/>
    <n v="49"/>
  </r>
  <r>
    <x v="7"/>
    <x v="43"/>
    <x v="5"/>
    <n v="88"/>
  </r>
  <r>
    <x v="8"/>
    <x v="63"/>
    <x v="4"/>
    <n v="1451"/>
  </r>
  <r>
    <x v="8"/>
    <x v="65"/>
    <x v="3"/>
    <n v="38"/>
  </r>
  <r>
    <x v="8"/>
    <x v="16"/>
    <x v="1"/>
    <n v="379"/>
  </r>
  <r>
    <x v="8"/>
    <x v="66"/>
    <x v="0"/>
    <n v="64"/>
  </r>
  <r>
    <x v="8"/>
    <x v="68"/>
    <x v="0"/>
    <n v="55"/>
  </r>
  <r>
    <x v="9"/>
    <x v="9"/>
    <x v="4"/>
    <n v="1079"/>
  </r>
  <r>
    <x v="10"/>
    <x v="37"/>
    <x v="1"/>
    <n v="1043"/>
  </r>
  <r>
    <x v="11"/>
    <x v="36"/>
    <x v="2"/>
    <n v="304"/>
  </r>
  <r>
    <x v="7"/>
    <x v="59"/>
    <x v="3"/>
    <n v="47"/>
  </r>
  <r>
    <x v="8"/>
    <x v="45"/>
    <x v="0"/>
    <n v="42"/>
  </r>
  <r>
    <x v="11"/>
    <x v="0"/>
    <x v="5"/>
    <n v="92"/>
  </r>
  <r>
    <x v="7"/>
    <x v="27"/>
    <x v="2"/>
    <n v="167"/>
  </r>
  <r>
    <x v="11"/>
    <x v="49"/>
    <x v="0"/>
    <n v="108"/>
  </r>
  <r>
    <x v="8"/>
    <x v="72"/>
    <x v="4"/>
    <n v="1502"/>
  </r>
  <r>
    <x v="11"/>
    <x v="27"/>
    <x v="0"/>
    <n v="100"/>
  </r>
  <r>
    <x v="10"/>
    <x v="20"/>
    <x v="4"/>
    <n v="2613"/>
  </r>
  <r>
    <x v="11"/>
    <x v="42"/>
    <x v="4"/>
    <n v="1981"/>
  </r>
  <r>
    <x v="7"/>
    <x v="59"/>
    <x v="2"/>
    <n v="107"/>
  </r>
  <r>
    <x v="8"/>
    <x v="36"/>
    <x v="3"/>
    <n v="50"/>
  </r>
  <r>
    <x v="7"/>
    <x v="13"/>
    <x v="1"/>
    <n v="823"/>
  </r>
  <r>
    <x v="9"/>
    <x v="4"/>
    <x v="3"/>
    <n v="31"/>
  </r>
  <r>
    <x v="8"/>
    <x v="9"/>
    <x v="3"/>
    <n v="38"/>
  </r>
  <r>
    <x v="8"/>
    <x v="17"/>
    <x v="2"/>
    <n v="122"/>
  </r>
  <r>
    <x v="7"/>
    <x v="57"/>
    <x v="1"/>
    <n v="964"/>
  </r>
  <r>
    <x v="7"/>
    <x v="14"/>
    <x v="4"/>
    <n v="2056"/>
  </r>
  <r>
    <x v="7"/>
    <x v="45"/>
    <x v="5"/>
    <n v="68"/>
  </r>
  <r>
    <x v="8"/>
    <x v="60"/>
    <x v="4"/>
    <n v="2084"/>
  </r>
  <r>
    <x v="10"/>
    <x v="21"/>
    <x v="5"/>
    <n v="95"/>
  </r>
  <r>
    <x v="11"/>
    <x v="37"/>
    <x v="0"/>
    <n v="121"/>
  </r>
  <r>
    <x v="11"/>
    <x v="1"/>
    <x v="3"/>
    <n v="29"/>
  </r>
  <r>
    <x v="9"/>
    <x v="29"/>
    <x v="6"/>
    <n v="145"/>
  </r>
  <r>
    <x v="11"/>
    <x v="24"/>
    <x v="6"/>
    <n v="345"/>
  </r>
  <r>
    <x v="9"/>
    <x v="21"/>
    <x v="6"/>
    <n v="86"/>
  </r>
  <r>
    <x v="7"/>
    <x v="44"/>
    <x v="1"/>
    <n v="801"/>
  </r>
  <r>
    <x v="11"/>
    <x v="62"/>
    <x v="6"/>
    <n v="248"/>
  </r>
  <r>
    <x v="9"/>
    <x v="21"/>
    <x v="1"/>
    <n v="335"/>
  </r>
  <r>
    <x v="11"/>
    <x v="54"/>
    <x v="1"/>
    <n v="1130"/>
  </r>
  <r>
    <x v="8"/>
    <x v="54"/>
    <x v="6"/>
    <n v="113"/>
  </r>
  <r>
    <x v="8"/>
    <x v="42"/>
    <x v="3"/>
    <n v="33"/>
  </r>
  <r>
    <x v="9"/>
    <x v="47"/>
    <x v="6"/>
    <n v="126"/>
  </r>
  <r>
    <x v="10"/>
    <x v="60"/>
    <x v="4"/>
    <n v="3872"/>
  </r>
  <r>
    <x v="7"/>
    <x v="74"/>
    <x v="3"/>
    <n v="32"/>
  </r>
  <r>
    <x v="10"/>
    <x v="21"/>
    <x v="3"/>
    <n v="67"/>
  </r>
  <r>
    <x v="7"/>
    <x v="58"/>
    <x v="5"/>
    <n v="54"/>
  </r>
  <r>
    <x v="10"/>
    <x v="69"/>
    <x v="3"/>
    <n v="87"/>
  </r>
  <r>
    <x v="11"/>
    <x v="32"/>
    <x v="2"/>
    <n v="346"/>
  </r>
  <r>
    <x v="7"/>
    <x v="49"/>
    <x v="2"/>
    <n v="145"/>
  </r>
  <r>
    <x v="7"/>
    <x v="48"/>
    <x v="5"/>
    <n v="64"/>
  </r>
  <r>
    <x v="11"/>
    <x v="0"/>
    <x v="1"/>
    <n v="1807"/>
  </r>
  <r>
    <x v="11"/>
    <x v="32"/>
    <x v="5"/>
    <n v="70"/>
  </r>
  <r>
    <x v="9"/>
    <x v="14"/>
    <x v="6"/>
    <n v="119"/>
  </r>
  <r>
    <x v="11"/>
    <x v="16"/>
    <x v="4"/>
    <n v="2912"/>
  </r>
  <r>
    <x v="11"/>
    <x v="13"/>
    <x v="4"/>
    <n v="3006"/>
  </r>
  <r>
    <x v="11"/>
    <x v="67"/>
    <x v="0"/>
    <n v="96"/>
  </r>
  <r>
    <x v="8"/>
    <x v="26"/>
    <x v="6"/>
    <n v="101"/>
  </r>
  <r>
    <x v="9"/>
    <x v="63"/>
    <x v="3"/>
    <n v="20"/>
  </r>
  <r>
    <x v="9"/>
    <x v="20"/>
    <x v="4"/>
    <n v="1140"/>
  </r>
  <r>
    <x v="11"/>
    <x v="13"/>
    <x v="3"/>
    <n v="47"/>
  </r>
  <r>
    <x v="11"/>
    <x v="1"/>
    <x v="1"/>
    <n v="667"/>
  </r>
  <r>
    <x v="11"/>
    <x v="16"/>
    <x v="1"/>
    <n v="1283"/>
  </r>
  <r>
    <x v="7"/>
    <x v="33"/>
    <x v="4"/>
    <n v="1473"/>
  </r>
  <r>
    <x v="11"/>
    <x v="60"/>
    <x v="6"/>
    <n v="187"/>
  </r>
  <r>
    <x v="11"/>
    <x v="22"/>
    <x v="5"/>
    <n v="48"/>
  </r>
  <r>
    <x v="10"/>
    <x v="23"/>
    <x v="4"/>
    <n v="3496"/>
  </r>
  <r>
    <x v="10"/>
    <x v="11"/>
    <x v="2"/>
    <n v="259"/>
  </r>
  <r>
    <x v="11"/>
    <x v="66"/>
    <x v="3"/>
    <n v="69"/>
  </r>
  <r>
    <x v="10"/>
    <x v="57"/>
    <x v="1"/>
    <n v="1323"/>
  </r>
  <r>
    <x v="7"/>
    <x v="11"/>
    <x v="3"/>
    <n v="57"/>
  </r>
  <r>
    <x v="11"/>
    <x v="15"/>
    <x v="6"/>
    <n v="282"/>
  </r>
  <r>
    <x v="11"/>
    <x v="63"/>
    <x v="0"/>
    <n v="119"/>
  </r>
  <r>
    <x v="9"/>
    <x v="7"/>
    <x v="4"/>
    <n v="1575"/>
  </r>
  <r>
    <x v="7"/>
    <x v="12"/>
    <x v="0"/>
    <n v="59"/>
  </r>
  <r>
    <x v="8"/>
    <x v="34"/>
    <x v="0"/>
    <n v="39"/>
  </r>
  <r>
    <x v="9"/>
    <x v="54"/>
    <x v="4"/>
    <n v="1167"/>
  </r>
  <r>
    <x v="11"/>
    <x v="9"/>
    <x v="4"/>
    <n v="1648"/>
  </r>
  <r>
    <x v="9"/>
    <x v="11"/>
    <x v="0"/>
    <n v="51"/>
  </r>
  <r>
    <x v="10"/>
    <x v="20"/>
    <x v="0"/>
    <n v="108"/>
  </r>
  <r>
    <x v="11"/>
    <x v="4"/>
    <x v="1"/>
    <n v="1262"/>
  </r>
  <r>
    <x v="10"/>
    <x v="45"/>
    <x v="0"/>
    <n v="97"/>
  </r>
  <r>
    <x v="8"/>
    <x v="9"/>
    <x v="2"/>
    <n v="92"/>
  </r>
  <r>
    <x v="11"/>
    <x v="44"/>
    <x v="6"/>
    <n v="206"/>
  </r>
  <r>
    <x v="11"/>
    <x v="74"/>
    <x v="5"/>
    <n v="28"/>
  </r>
  <r>
    <x v="7"/>
    <x v="28"/>
    <x v="5"/>
    <n v="98"/>
  </r>
  <r>
    <x v="9"/>
    <x v="74"/>
    <x v="1"/>
    <n v="270"/>
  </r>
  <r>
    <x v="7"/>
    <x v="74"/>
    <x v="1"/>
    <n v="387"/>
  </r>
  <r>
    <x v="10"/>
    <x v="31"/>
    <x v="5"/>
    <n v="141"/>
  </r>
  <r>
    <x v="10"/>
    <x v="59"/>
    <x v="4"/>
    <n v="3228"/>
  </r>
  <r>
    <x v="9"/>
    <x v="45"/>
    <x v="3"/>
    <n v="34"/>
  </r>
  <r>
    <x v="7"/>
    <x v="11"/>
    <x v="6"/>
    <n v="196"/>
  </r>
  <r>
    <x v="10"/>
    <x v="64"/>
    <x v="2"/>
    <n v="236"/>
  </r>
  <r>
    <x v="9"/>
    <x v="4"/>
    <x v="0"/>
    <n v="37"/>
  </r>
  <r>
    <x v="9"/>
    <x v="34"/>
    <x v="1"/>
    <n v="440"/>
  </r>
  <r>
    <x v="7"/>
    <x v="27"/>
    <x v="5"/>
    <n v="113"/>
  </r>
  <r>
    <x v="10"/>
    <x v="67"/>
    <x v="4"/>
    <n v="3095"/>
  </r>
  <r>
    <x v="8"/>
    <x v="5"/>
    <x v="1"/>
    <n v="349"/>
  </r>
  <r>
    <x v="9"/>
    <x v="37"/>
    <x v="2"/>
    <n v="96"/>
  </r>
  <r>
    <x v="8"/>
    <x v="11"/>
    <x v="2"/>
    <n v="82"/>
  </r>
  <r>
    <x v="10"/>
    <x v="37"/>
    <x v="3"/>
    <n v="78"/>
  </r>
  <r>
    <x v="7"/>
    <x v="62"/>
    <x v="5"/>
    <n v="50"/>
  </r>
  <r>
    <x v="10"/>
    <x v="1"/>
    <x v="0"/>
    <n v="72"/>
  </r>
  <r>
    <x v="9"/>
    <x v="24"/>
    <x v="0"/>
    <n v="70"/>
  </r>
  <r>
    <x v="9"/>
    <x v="15"/>
    <x v="3"/>
    <n v="42"/>
  </r>
  <r>
    <x v="11"/>
    <x v="12"/>
    <x v="0"/>
    <n v="64"/>
  </r>
  <r>
    <x v="10"/>
    <x v="27"/>
    <x v="2"/>
    <n v="324"/>
  </r>
  <r>
    <x v="9"/>
    <x v="47"/>
    <x v="0"/>
    <n v="84"/>
  </r>
  <r>
    <x v="9"/>
    <x v="71"/>
    <x v="3"/>
    <n v="26"/>
  </r>
  <r>
    <x v="10"/>
    <x v="37"/>
    <x v="4"/>
    <n v="2764"/>
  </r>
  <r>
    <x v="7"/>
    <x v="54"/>
    <x v="0"/>
    <n v="75"/>
  </r>
  <r>
    <x v="7"/>
    <x v="66"/>
    <x v="1"/>
    <n v="1128"/>
  </r>
  <r>
    <x v="11"/>
    <x v="42"/>
    <x v="0"/>
    <n v="62"/>
  </r>
  <r>
    <x v="8"/>
    <x v="0"/>
    <x v="6"/>
    <n v="57"/>
  </r>
  <r>
    <x v="7"/>
    <x v="1"/>
    <x v="5"/>
    <n v="63"/>
  </r>
  <r>
    <x v="7"/>
    <x v="20"/>
    <x v="6"/>
    <n v="152"/>
  </r>
  <r>
    <x v="7"/>
    <x v="10"/>
    <x v="1"/>
    <n v="549"/>
  </r>
  <r>
    <x v="10"/>
    <x v="14"/>
    <x v="3"/>
    <n v="54"/>
  </r>
  <r>
    <x v="8"/>
    <x v="57"/>
    <x v="6"/>
    <n v="76"/>
  </r>
  <r>
    <x v="10"/>
    <x v="45"/>
    <x v="4"/>
    <n v="3048"/>
  </r>
  <r>
    <x v="10"/>
    <x v="44"/>
    <x v="5"/>
    <n v="71"/>
  </r>
  <r>
    <x v="9"/>
    <x v="47"/>
    <x v="4"/>
    <n v="1586"/>
  </r>
  <r>
    <x v="7"/>
    <x v="40"/>
    <x v="5"/>
    <n v="56"/>
  </r>
  <r>
    <x v="11"/>
    <x v="0"/>
    <x v="6"/>
    <n v="190"/>
  </r>
  <r>
    <x v="8"/>
    <x v="40"/>
    <x v="4"/>
    <n v="1494"/>
  </r>
  <r>
    <x v="8"/>
    <x v="25"/>
    <x v="1"/>
    <n v="529"/>
  </r>
  <r>
    <x v="9"/>
    <x v="30"/>
    <x v="6"/>
    <n v="116"/>
  </r>
  <r>
    <x v="8"/>
    <x v="65"/>
    <x v="4"/>
    <n v="1470"/>
  </r>
  <r>
    <x v="11"/>
    <x v="44"/>
    <x v="3"/>
    <n v="68"/>
  </r>
  <r>
    <x v="7"/>
    <x v="8"/>
    <x v="4"/>
    <n v="1148"/>
  </r>
  <r>
    <x v="11"/>
    <x v="31"/>
    <x v="1"/>
    <n v="1200"/>
  </r>
  <r>
    <x v="11"/>
    <x v="56"/>
    <x v="3"/>
    <n v="55"/>
  </r>
  <r>
    <x v="9"/>
    <x v="4"/>
    <x v="2"/>
    <n v="48"/>
  </r>
  <r>
    <x v="11"/>
    <x v="6"/>
    <x v="5"/>
    <n v="64"/>
  </r>
  <r>
    <x v="7"/>
    <x v="18"/>
    <x v="3"/>
    <n v="44"/>
  </r>
  <r>
    <x v="8"/>
    <x v="46"/>
    <x v="2"/>
    <n v="102"/>
  </r>
  <r>
    <x v="11"/>
    <x v="10"/>
    <x v="0"/>
    <n v="92"/>
  </r>
  <r>
    <x v="10"/>
    <x v="37"/>
    <x v="6"/>
    <n v="244"/>
  </r>
  <r>
    <x v="10"/>
    <x v="72"/>
    <x v="3"/>
    <n v="92"/>
  </r>
  <r>
    <x v="11"/>
    <x v="14"/>
    <x v="3"/>
    <n v="59"/>
  </r>
  <r>
    <x v="7"/>
    <x v="40"/>
    <x v="3"/>
    <n v="31"/>
  </r>
  <r>
    <x v="11"/>
    <x v="52"/>
    <x v="0"/>
    <n v="86"/>
  </r>
  <r>
    <x v="10"/>
    <x v="42"/>
    <x v="6"/>
    <n v="193"/>
  </r>
  <r>
    <x v="11"/>
    <x v="44"/>
    <x v="2"/>
    <n v="294"/>
  </r>
  <r>
    <x v="11"/>
    <x v="19"/>
    <x v="5"/>
    <n v="26"/>
  </r>
  <r>
    <x v="7"/>
    <x v="40"/>
    <x v="1"/>
    <n v="961"/>
  </r>
  <r>
    <x v="9"/>
    <x v="29"/>
    <x v="2"/>
    <n v="127"/>
  </r>
  <r>
    <x v="11"/>
    <x v="36"/>
    <x v="5"/>
    <n v="78"/>
  </r>
  <r>
    <x v="10"/>
    <x v="46"/>
    <x v="3"/>
    <n v="132"/>
  </r>
  <r>
    <x v="11"/>
    <x v="59"/>
    <x v="2"/>
    <n v="272"/>
  </r>
  <r>
    <x v="10"/>
    <x v="23"/>
    <x v="1"/>
    <n v="1089"/>
  </r>
  <r>
    <x v="7"/>
    <x v="67"/>
    <x v="4"/>
    <n v="1752"/>
  </r>
  <r>
    <x v="8"/>
    <x v="6"/>
    <x v="3"/>
    <n v="29"/>
  </r>
  <r>
    <x v="10"/>
    <x v="33"/>
    <x v="6"/>
    <n v="236"/>
  </r>
  <r>
    <x v="9"/>
    <x v="67"/>
    <x v="5"/>
    <n v="56"/>
  </r>
  <r>
    <x v="9"/>
    <x v="16"/>
    <x v="6"/>
    <n v="86"/>
  </r>
  <r>
    <x v="11"/>
    <x v="8"/>
    <x v="6"/>
    <n v="88"/>
  </r>
  <r>
    <x v="10"/>
    <x v="68"/>
    <x v="6"/>
    <n v="297"/>
  </r>
  <r>
    <x v="10"/>
    <x v="8"/>
    <x v="4"/>
    <n v="2122"/>
  </r>
  <r>
    <x v="8"/>
    <x v="55"/>
    <x v="4"/>
    <n v="1564"/>
  </r>
  <r>
    <x v="8"/>
    <x v="36"/>
    <x v="2"/>
    <n v="126"/>
  </r>
  <r>
    <x v="10"/>
    <x v="39"/>
    <x v="5"/>
    <n v="115"/>
  </r>
  <r>
    <x v="7"/>
    <x v="24"/>
    <x v="6"/>
    <n v="216"/>
  </r>
  <r>
    <x v="11"/>
    <x v="24"/>
    <x v="1"/>
    <n v="1829"/>
  </r>
  <r>
    <x v="11"/>
    <x v="53"/>
    <x v="3"/>
    <n v="48"/>
  </r>
  <r>
    <x v="11"/>
    <x v="62"/>
    <x v="1"/>
    <n v="1407"/>
  </r>
  <r>
    <x v="7"/>
    <x v="48"/>
    <x v="2"/>
    <n v="169"/>
  </r>
  <r>
    <x v="9"/>
    <x v="46"/>
    <x v="3"/>
    <n v="34"/>
  </r>
  <r>
    <x v="7"/>
    <x v="35"/>
    <x v="3"/>
    <n v="39"/>
  </r>
  <r>
    <x v="9"/>
    <x v="45"/>
    <x v="5"/>
    <n v="47"/>
  </r>
  <r>
    <x v="8"/>
    <x v="8"/>
    <x v="0"/>
    <n v="39"/>
  </r>
  <r>
    <x v="10"/>
    <x v="51"/>
    <x v="1"/>
    <n v="825"/>
  </r>
  <r>
    <x v="9"/>
    <x v="28"/>
    <x v="2"/>
    <n v="93"/>
  </r>
  <r>
    <x v="9"/>
    <x v="9"/>
    <x v="6"/>
    <n v="109"/>
  </r>
  <r>
    <x v="7"/>
    <x v="56"/>
    <x v="6"/>
    <n v="197"/>
  </r>
  <r>
    <x v="8"/>
    <x v="21"/>
    <x v="2"/>
    <n v="80"/>
  </r>
  <r>
    <x v="9"/>
    <x v="3"/>
    <x v="4"/>
    <n v="1492"/>
  </r>
  <r>
    <x v="7"/>
    <x v="43"/>
    <x v="2"/>
    <n v="160"/>
  </r>
  <r>
    <x v="10"/>
    <x v="61"/>
    <x v="1"/>
    <n v="577"/>
  </r>
  <r>
    <x v="10"/>
    <x v="51"/>
    <x v="5"/>
    <n v="128"/>
  </r>
  <r>
    <x v="9"/>
    <x v="36"/>
    <x v="0"/>
    <n v="61"/>
  </r>
  <r>
    <x v="9"/>
    <x v="53"/>
    <x v="3"/>
    <n v="39"/>
  </r>
  <r>
    <x v="10"/>
    <x v="48"/>
    <x v="3"/>
    <n v="85"/>
  </r>
  <r>
    <x v="8"/>
    <x v="63"/>
    <x v="3"/>
    <n v="26"/>
  </r>
  <r>
    <x v="11"/>
    <x v="20"/>
    <x v="4"/>
    <n v="2041"/>
  </r>
  <r>
    <x v="9"/>
    <x v="74"/>
    <x v="0"/>
    <n v="27"/>
  </r>
  <r>
    <x v="10"/>
    <x v="19"/>
    <x v="6"/>
    <n v="262"/>
  </r>
  <r>
    <x v="9"/>
    <x v="33"/>
    <x v="0"/>
    <n v="47"/>
  </r>
  <r>
    <x v="9"/>
    <x v="67"/>
    <x v="3"/>
    <n v="54"/>
  </r>
  <r>
    <x v="8"/>
    <x v="44"/>
    <x v="6"/>
    <n v="130"/>
  </r>
  <r>
    <x v="10"/>
    <x v="17"/>
    <x v="1"/>
    <n v="841"/>
  </r>
  <r>
    <x v="8"/>
    <x v="1"/>
    <x v="1"/>
    <n v="349"/>
  </r>
  <r>
    <x v="7"/>
    <x v="6"/>
    <x v="0"/>
    <n v="72"/>
  </r>
  <r>
    <x v="11"/>
    <x v="42"/>
    <x v="6"/>
    <n v="147"/>
  </r>
  <r>
    <x v="11"/>
    <x v="20"/>
    <x v="2"/>
    <n v="209"/>
  </r>
  <r>
    <x v="8"/>
    <x v="29"/>
    <x v="3"/>
    <n v="42"/>
  </r>
  <r>
    <x v="7"/>
    <x v="0"/>
    <x v="0"/>
    <n v="81"/>
  </r>
  <r>
    <x v="7"/>
    <x v="3"/>
    <x v="4"/>
    <n v="2035"/>
  </r>
  <r>
    <x v="7"/>
    <x v="6"/>
    <x v="5"/>
    <n v="44"/>
  </r>
  <r>
    <x v="10"/>
    <x v="65"/>
    <x v="2"/>
    <n v="323"/>
  </r>
  <r>
    <x v="8"/>
    <x v="25"/>
    <x v="0"/>
    <n v="48"/>
  </r>
  <r>
    <x v="7"/>
    <x v="12"/>
    <x v="5"/>
    <n v="36"/>
  </r>
  <r>
    <x v="10"/>
    <x v="0"/>
    <x v="6"/>
    <n v="307"/>
  </r>
  <r>
    <x v="9"/>
    <x v="6"/>
    <x v="3"/>
    <n v="21"/>
  </r>
  <r>
    <x v="9"/>
    <x v="60"/>
    <x v="3"/>
    <n v="34"/>
  </r>
  <r>
    <x v="8"/>
    <x v="34"/>
    <x v="5"/>
    <n v="59"/>
  </r>
  <r>
    <x v="8"/>
    <x v="1"/>
    <x v="5"/>
    <n v="68"/>
  </r>
  <r>
    <x v="11"/>
    <x v="3"/>
    <x v="1"/>
    <n v="1219"/>
  </r>
  <r>
    <x v="11"/>
    <x v="72"/>
    <x v="2"/>
    <n v="264"/>
  </r>
  <r>
    <x v="10"/>
    <x v="33"/>
    <x v="2"/>
    <n v="240"/>
  </r>
  <r>
    <x v="8"/>
    <x v="29"/>
    <x v="1"/>
    <n v="678"/>
  </r>
  <r>
    <x v="11"/>
    <x v="54"/>
    <x v="2"/>
    <n v="211"/>
  </r>
  <r>
    <x v="9"/>
    <x v="11"/>
    <x v="1"/>
    <n v="471"/>
  </r>
  <r>
    <x v="10"/>
    <x v="53"/>
    <x v="5"/>
    <n v="74"/>
  </r>
  <r>
    <x v="9"/>
    <x v="56"/>
    <x v="2"/>
    <n v="87"/>
  </r>
  <r>
    <x v="7"/>
    <x v="11"/>
    <x v="1"/>
    <n v="832"/>
  </r>
  <r>
    <x v="8"/>
    <x v="8"/>
    <x v="5"/>
    <n v="45"/>
  </r>
  <r>
    <x v="9"/>
    <x v="56"/>
    <x v="4"/>
    <n v="1267"/>
  </r>
  <r>
    <x v="11"/>
    <x v="58"/>
    <x v="6"/>
    <n v="165"/>
  </r>
  <r>
    <x v="8"/>
    <x v="64"/>
    <x v="1"/>
    <n v="255"/>
  </r>
  <r>
    <x v="8"/>
    <x v="19"/>
    <x v="4"/>
    <n v="1493"/>
  </r>
  <r>
    <x v="9"/>
    <x v="15"/>
    <x v="1"/>
    <n v="498"/>
  </r>
  <r>
    <x v="9"/>
    <x v="69"/>
    <x v="6"/>
    <n v="124"/>
  </r>
  <r>
    <x v="7"/>
    <x v="64"/>
    <x v="0"/>
    <n v="52"/>
  </r>
  <r>
    <x v="8"/>
    <x v="23"/>
    <x v="1"/>
    <n v="479"/>
  </r>
  <r>
    <x v="7"/>
    <x v="28"/>
    <x v="0"/>
    <n v="98"/>
  </r>
  <r>
    <x v="7"/>
    <x v="50"/>
    <x v="6"/>
    <n v="147"/>
  </r>
  <r>
    <x v="11"/>
    <x v="19"/>
    <x v="0"/>
    <n v="61"/>
  </r>
  <r>
    <x v="7"/>
    <x v="69"/>
    <x v="3"/>
    <n v="67"/>
  </r>
  <r>
    <x v="7"/>
    <x v="28"/>
    <x v="1"/>
    <n v="894"/>
  </r>
  <r>
    <x v="11"/>
    <x v="46"/>
    <x v="5"/>
    <n v="45"/>
  </r>
  <r>
    <x v="9"/>
    <x v="59"/>
    <x v="0"/>
    <n v="46"/>
  </r>
  <r>
    <x v="9"/>
    <x v="47"/>
    <x v="3"/>
    <n v="45"/>
  </r>
  <r>
    <x v="7"/>
    <x v="64"/>
    <x v="5"/>
    <n v="48"/>
  </r>
  <r>
    <x v="11"/>
    <x v="22"/>
    <x v="3"/>
    <n v="56"/>
  </r>
  <r>
    <x v="11"/>
    <x v="8"/>
    <x v="2"/>
    <n v="86"/>
  </r>
  <r>
    <x v="9"/>
    <x v="52"/>
    <x v="1"/>
    <n v="468"/>
  </r>
  <r>
    <x v="11"/>
    <x v="55"/>
    <x v="5"/>
    <n v="59"/>
  </r>
  <r>
    <x v="11"/>
    <x v="30"/>
    <x v="0"/>
    <n v="116"/>
  </r>
  <r>
    <x v="11"/>
    <x v="36"/>
    <x v="0"/>
    <n v="133"/>
  </r>
  <r>
    <x v="8"/>
    <x v="22"/>
    <x v="5"/>
    <n v="74"/>
  </r>
  <r>
    <x v="7"/>
    <x v="62"/>
    <x v="6"/>
    <n v="191"/>
  </r>
  <r>
    <x v="10"/>
    <x v="20"/>
    <x v="1"/>
    <n v="808"/>
  </r>
  <r>
    <x v="10"/>
    <x v="32"/>
    <x v="2"/>
    <n v="342"/>
  </r>
  <r>
    <x v="8"/>
    <x v="74"/>
    <x v="1"/>
    <n v="230"/>
  </r>
  <r>
    <x v="11"/>
    <x v="67"/>
    <x v="1"/>
    <n v="1063"/>
  </r>
  <r>
    <x v="9"/>
    <x v="22"/>
    <x v="0"/>
    <n v="46"/>
  </r>
  <r>
    <x v="8"/>
    <x v="10"/>
    <x v="1"/>
    <n v="344"/>
  </r>
  <r>
    <x v="11"/>
    <x v="10"/>
    <x v="3"/>
    <n v="42"/>
  </r>
  <r>
    <x v="7"/>
    <x v="22"/>
    <x v="5"/>
    <n v="56"/>
  </r>
  <r>
    <x v="7"/>
    <x v="36"/>
    <x v="3"/>
    <n v="58"/>
  </r>
  <r>
    <x v="9"/>
    <x v="40"/>
    <x v="0"/>
    <n v="43"/>
  </r>
  <r>
    <x v="10"/>
    <x v="68"/>
    <x v="4"/>
    <n v="3269"/>
  </r>
  <r>
    <x v="10"/>
    <x v="70"/>
    <x v="4"/>
    <n v="3688"/>
  </r>
  <r>
    <x v="7"/>
    <x v="19"/>
    <x v="0"/>
    <n v="92"/>
  </r>
  <r>
    <x v="8"/>
    <x v="18"/>
    <x v="5"/>
    <n v="65"/>
  </r>
  <r>
    <x v="11"/>
    <x v="59"/>
    <x v="0"/>
    <n v="87"/>
  </r>
  <r>
    <x v="11"/>
    <x v="64"/>
    <x v="4"/>
    <n v="1884"/>
  </r>
  <r>
    <x v="9"/>
    <x v="26"/>
    <x v="3"/>
    <n v="41"/>
  </r>
  <r>
    <x v="7"/>
    <x v="62"/>
    <x v="2"/>
    <n v="128"/>
  </r>
  <r>
    <x v="9"/>
    <x v="35"/>
    <x v="3"/>
    <n v="37"/>
  </r>
  <r>
    <x v="8"/>
    <x v="18"/>
    <x v="0"/>
    <n v="50"/>
  </r>
  <r>
    <x v="7"/>
    <x v="29"/>
    <x v="6"/>
    <n v="187"/>
  </r>
  <r>
    <x v="10"/>
    <x v="25"/>
    <x v="3"/>
    <n v="121"/>
  </r>
  <r>
    <x v="11"/>
    <x v="15"/>
    <x v="5"/>
    <n v="80"/>
  </r>
  <r>
    <x v="10"/>
    <x v="0"/>
    <x v="4"/>
    <n v="3961"/>
  </r>
  <r>
    <x v="10"/>
    <x v="50"/>
    <x v="4"/>
    <n v="2328"/>
  </r>
  <r>
    <x v="7"/>
    <x v="17"/>
    <x v="6"/>
    <n v="164"/>
  </r>
  <r>
    <x v="9"/>
    <x v="25"/>
    <x v="4"/>
    <n v="1384"/>
  </r>
  <r>
    <x v="7"/>
    <x v="67"/>
    <x v="3"/>
    <n v="60"/>
  </r>
  <r>
    <x v="9"/>
    <x v="32"/>
    <x v="5"/>
    <n v="46"/>
  </r>
  <r>
    <x v="9"/>
    <x v="57"/>
    <x v="1"/>
    <n v="511"/>
  </r>
  <r>
    <x v="11"/>
    <x v="27"/>
    <x v="3"/>
    <n v="52"/>
  </r>
  <r>
    <x v="11"/>
    <x v="55"/>
    <x v="3"/>
    <n v="73"/>
  </r>
  <r>
    <x v="9"/>
    <x v="42"/>
    <x v="6"/>
    <n v="95"/>
  </r>
  <r>
    <x v="9"/>
    <x v="21"/>
    <x v="5"/>
    <n v="55"/>
  </r>
  <r>
    <x v="7"/>
    <x v="26"/>
    <x v="5"/>
    <n v="125"/>
  </r>
  <r>
    <x v="9"/>
    <x v="16"/>
    <x v="0"/>
    <n v="45"/>
  </r>
  <r>
    <x v="10"/>
    <x v="44"/>
    <x v="6"/>
    <n v="301"/>
  </r>
  <r>
    <x v="7"/>
    <x v="22"/>
    <x v="4"/>
    <n v="1940"/>
  </r>
  <r>
    <x v="10"/>
    <x v="25"/>
    <x v="1"/>
    <n v="1494"/>
  </r>
  <r>
    <x v="7"/>
    <x v="53"/>
    <x v="4"/>
    <n v="1451"/>
  </r>
  <r>
    <x v="9"/>
    <x v="13"/>
    <x v="6"/>
    <n v="116"/>
  </r>
  <r>
    <x v="7"/>
    <x v="9"/>
    <x v="0"/>
    <n v="68"/>
  </r>
  <r>
    <x v="7"/>
    <x v="17"/>
    <x v="0"/>
    <n v="115"/>
  </r>
  <r>
    <x v="8"/>
    <x v="30"/>
    <x v="5"/>
    <n v="83"/>
  </r>
  <r>
    <x v="11"/>
    <x v="29"/>
    <x v="6"/>
    <n v="179"/>
  </r>
  <r>
    <x v="8"/>
    <x v="38"/>
    <x v="1"/>
    <n v="512"/>
  </r>
  <r>
    <x v="8"/>
    <x v="61"/>
    <x v="1"/>
    <n v="259"/>
  </r>
  <r>
    <x v="10"/>
    <x v="49"/>
    <x v="2"/>
    <n v="258"/>
  </r>
  <r>
    <x v="8"/>
    <x v="57"/>
    <x v="3"/>
    <n v="59"/>
  </r>
  <r>
    <x v="10"/>
    <x v="58"/>
    <x v="2"/>
    <n v="465"/>
  </r>
  <r>
    <x v="10"/>
    <x v="43"/>
    <x v="0"/>
    <n v="163"/>
  </r>
  <r>
    <x v="9"/>
    <x v="11"/>
    <x v="2"/>
    <n v="72"/>
  </r>
  <r>
    <x v="10"/>
    <x v="63"/>
    <x v="1"/>
    <n v="888"/>
  </r>
  <r>
    <x v="9"/>
    <x v="29"/>
    <x v="0"/>
    <n v="53"/>
  </r>
  <r>
    <x v="7"/>
    <x v="5"/>
    <x v="0"/>
    <n v="56"/>
  </r>
  <r>
    <x v="8"/>
    <x v="4"/>
    <x v="5"/>
    <n v="47"/>
  </r>
  <r>
    <x v="7"/>
    <x v="54"/>
    <x v="3"/>
    <n v="56"/>
  </r>
  <r>
    <x v="7"/>
    <x v="23"/>
    <x v="1"/>
    <n v="804"/>
  </r>
  <r>
    <x v="9"/>
    <x v="18"/>
    <x v="3"/>
    <n v="34"/>
  </r>
  <r>
    <x v="11"/>
    <x v="72"/>
    <x v="1"/>
    <n v="1365"/>
  </r>
  <r>
    <x v="7"/>
    <x v="74"/>
    <x v="6"/>
    <n v="118"/>
  </r>
  <r>
    <x v="8"/>
    <x v="2"/>
    <x v="2"/>
    <n v="102"/>
  </r>
  <r>
    <x v="9"/>
    <x v="55"/>
    <x v="3"/>
    <n v="29"/>
  </r>
  <r>
    <x v="9"/>
    <x v="14"/>
    <x v="3"/>
    <n v="35"/>
  </r>
  <r>
    <x v="7"/>
    <x v="46"/>
    <x v="0"/>
    <n v="88"/>
  </r>
  <r>
    <x v="10"/>
    <x v="46"/>
    <x v="2"/>
    <n v="320"/>
  </r>
  <r>
    <x v="8"/>
    <x v="9"/>
    <x v="0"/>
    <n v="42"/>
  </r>
  <r>
    <x v="7"/>
    <x v="0"/>
    <x v="6"/>
    <n v="122"/>
  </r>
  <r>
    <x v="10"/>
    <x v="23"/>
    <x v="5"/>
    <n v="138"/>
  </r>
  <r>
    <x v="7"/>
    <x v="23"/>
    <x v="0"/>
    <n v="199"/>
  </r>
  <r>
    <x v="7"/>
    <x v="32"/>
    <x v="1"/>
    <n v="634"/>
  </r>
  <r>
    <x v="8"/>
    <x v="46"/>
    <x v="0"/>
    <n v="57"/>
  </r>
  <r>
    <x v="11"/>
    <x v="58"/>
    <x v="0"/>
    <n v="112"/>
  </r>
  <r>
    <x v="7"/>
    <x v="39"/>
    <x v="3"/>
    <n v="36"/>
  </r>
  <r>
    <x v="10"/>
    <x v="28"/>
    <x v="0"/>
    <n v="131"/>
  </r>
  <r>
    <x v="7"/>
    <x v="15"/>
    <x v="1"/>
    <n v="904"/>
  </r>
  <r>
    <x v="11"/>
    <x v="8"/>
    <x v="0"/>
    <n v="37"/>
  </r>
  <r>
    <x v="7"/>
    <x v="14"/>
    <x v="6"/>
    <n v="258"/>
  </r>
  <r>
    <x v="9"/>
    <x v="19"/>
    <x v="6"/>
    <n v="116"/>
  </r>
  <r>
    <x v="9"/>
    <x v="5"/>
    <x v="4"/>
    <n v="1329"/>
  </r>
  <r>
    <x v="8"/>
    <x v="55"/>
    <x v="0"/>
    <n v="65"/>
  </r>
  <r>
    <x v="11"/>
    <x v="62"/>
    <x v="4"/>
    <n v="2903"/>
  </r>
  <r>
    <x v="10"/>
    <x v="8"/>
    <x v="1"/>
    <n v="635"/>
  </r>
  <r>
    <x v="9"/>
    <x v="24"/>
    <x v="3"/>
    <n v="50"/>
  </r>
  <r>
    <x v="9"/>
    <x v="36"/>
    <x v="5"/>
    <n v="63"/>
  </r>
  <r>
    <x v="9"/>
    <x v="17"/>
    <x v="5"/>
    <n v="68"/>
  </r>
  <r>
    <x v="8"/>
    <x v="9"/>
    <x v="6"/>
    <n v="74"/>
  </r>
  <r>
    <x v="8"/>
    <x v="51"/>
    <x v="1"/>
    <n v="390"/>
  </r>
  <r>
    <x v="7"/>
    <x v="68"/>
    <x v="6"/>
    <n v="231"/>
  </r>
  <r>
    <x v="9"/>
    <x v="6"/>
    <x v="2"/>
    <n v="86"/>
  </r>
  <r>
    <x v="8"/>
    <x v="46"/>
    <x v="1"/>
    <n v="595"/>
  </r>
  <r>
    <x v="10"/>
    <x v="65"/>
    <x v="3"/>
    <n v="76"/>
  </r>
  <r>
    <x v="8"/>
    <x v="33"/>
    <x v="1"/>
    <n v="331"/>
  </r>
  <r>
    <x v="11"/>
    <x v="64"/>
    <x v="1"/>
    <n v="940"/>
  </r>
  <r>
    <x v="8"/>
    <x v="71"/>
    <x v="0"/>
    <n v="56"/>
  </r>
  <r>
    <x v="8"/>
    <x v="54"/>
    <x v="3"/>
    <n v="58"/>
  </r>
  <r>
    <x v="9"/>
    <x v="41"/>
    <x v="1"/>
    <n v="387"/>
  </r>
  <r>
    <x v="8"/>
    <x v="30"/>
    <x v="2"/>
    <n v="133"/>
  </r>
  <r>
    <x v="8"/>
    <x v="31"/>
    <x v="2"/>
    <n v="5"/>
  </r>
  <r>
    <x v="10"/>
    <x v="1"/>
    <x v="6"/>
    <n v="228"/>
  </r>
  <r>
    <x v="11"/>
    <x v="46"/>
    <x v="2"/>
    <n v="194"/>
  </r>
  <r>
    <x v="7"/>
    <x v="53"/>
    <x v="1"/>
    <n v="475"/>
  </r>
  <r>
    <x v="7"/>
    <x v="22"/>
    <x v="3"/>
    <n v="54"/>
  </r>
  <r>
    <x v="8"/>
    <x v="24"/>
    <x v="4"/>
    <n v="1596"/>
  </r>
  <r>
    <x v="11"/>
    <x v="17"/>
    <x v="6"/>
    <n v="120"/>
  </r>
  <r>
    <x v="10"/>
    <x v="20"/>
    <x v="2"/>
    <n v="218"/>
  </r>
  <r>
    <x v="10"/>
    <x v="32"/>
    <x v="6"/>
    <n v="270"/>
  </r>
  <r>
    <x v="11"/>
    <x v="73"/>
    <x v="6"/>
    <n v="100"/>
  </r>
  <r>
    <x v="9"/>
    <x v="42"/>
    <x v="1"/>
    <n v="410"/>
  </r>
  <r>
    <x v="9"/>
    <x v="2"/>
    <x v="2"/>
    <n v="112"/>
  </r>
  <r>
    <x v="11"/>
    <x v="58"/>
    <x v="2"/>
    <n v="298"/>
  </r>
  <r>
    <x v="7"/>
    <x v="68"/>
    <x v="4"/>
    <n v="2551"/>
  </r>
  <r>
    <x v="7"/>
    <x v="63"/>
    <x v="2"/>
    <n v="119"/>
  </r>
  <r>
    <x v="10"/>
    <x v="74"/>
    <x v="1"/>
    <n v="645"/>
  </r>
  <r>
    <x v="8"/>
    <x v="66"/>
    <x v="3"/>
    <n v="43"/>
  </r>
  <r>
    <x v="10"/>
    <x v="20"/>
    <x v="6"/>
    <n v="232"/>
  </r>
  <r>
    <x v="9"/>
    <x v="7"/>
    <x v="3"/>
    <n v="33"/>
  </r>
  <r>
    <x v="8"/>
    <x v="66"/>
    <x v="4"/>
    <n v="1835"/>
  </r>
  <r>
    <x v="8"/>
    <x v="16"/>
    <x v="3"/>
    <n v="27"/>
  </r>
  <r>
    <x v="10"/>
    <x v="71"/>
    <x v="4"/>
    <n v="3268"/>
  </r>
  <r>
    <x v="10"/>
    <x v="6"/>
    <x v="1"/>
    <n v="1009"/>
  </r>
  <r>
    <x v="7"/>
    <x v="48"/>
    <x v="4"/>
    <n v="2100"/>
  </r>
  <r>
    <x v="8"/>
    <x v="61"/>
    <x v="0"/>
    <n v="32"/>
  </r>
  <r>
    <x v="9"/>
    <x v="68"/>
    <x v="3"/>
    <n v="36"/>
  </r>
  <r>
    <x v="9"/>
    <x v="31"/>
    <x v="2"/>
    <n v="129"/>
  </r>
  <r>
    <x v="11"/>
    <x v="25"/>
    <x v="5"/>
    <n v="88"/>
  </r>
  <r>
    <x v="11"/>
    <x v="43"/>
    <x v="1"/>
    <n v="1314"/>
  </r>
  <r>
    <x v="10"/>
    <x v="36"/>
    <x v="5"/>
    <n v="135"/>
  </r>
  <r>
    <x v="9"/>
    <x v="68"/>
    <x v="6"/>
    <n v="126"/>
  </r>
  <r>
    <x v="8"/>
    <x v="68"/>
    <x v="2"/>
    <n v="123"/>
  </r>
  <r>
    <x v="11"/>
    <x v="29"/>
    <x v="1"/>
    <n v="1320"/>
  </r>
  <r>
    <x v="7"/>
    <x v="20"/>
    <x v="1"/>
    <n v="546"/>
  </r>
  <r>
    <x v="7"/>
    <x v="2"/>
    <x v="4"/>
    <n v="2834"/>
  </r>
  <r>
    <x v="10"/>
    <x v="26"/>
    <x v="4"/>
    <n v="2609"/>
  </r>
  <r>
    <x v="10"/>
    <x v="0"/>
    <x v="2"/>
    <n v="331"/>
  </r>
  <r>
    <x v="9"/>
    <x v="46"/>
    <x v="1"/>
    <n v="506"/>
  </r>
  <r>
    <x v="9"/>
    <x v="17"/>
    <x v="4"/>
    <n v="1270"/>
  </r>
  <r>
    <x v="10"/>
    <x v="34"/>
    <x v="0"/>
    <n v="108"/>
  </r>
  <r>
    <x v="8"/>
    <x v="6"/>
    <x v="1"/>
    <n v="477"/>
  </r>
  <r>
    <x v="9"/>
    <x v="37"/>
    <x v="1"/>
    <n v="493"/>
  </r>
  <r>
    <x v="8"/>
    <x v="63"/>
    <x v="2"/>
    <n v="81"/>
  </r>
  <r>
    <x v="9"/>
    <x v="2"/>
    <x v="0"/>
    <n v="77"/>
  </r>
  <r>
    <x v="11"/>
    <x v="38"/>
    <x v="0"/>
    <n v="105"/>
  </r>
  <r>
    <x v="10"/>
    <x v="50"/>
    <x v="6"/>
    <n v="212"/>
  </r>
  <r>
    <x v="9"/>
    <x v="9"/>
    <x v="1"/>
    <n v="360"/>
  </r>
  <r>
    <x v="10"/>
    <x v="5"/>
    <x v="5"/>
    <n v="103"/>
  </r>
  <r>
    <x v="10"/>
    <x v="11"/>
    <x v="0"/>
    <n v="108"/>
  </r>
  <r>
    <x v="9"/>
    <x v="12"/>
    <x v="5"/>
    <n v="26"/>
  </r>
  <r>
    <x v="9"/>
    <x v="60"/>
    <x v="4"/>
    <n v="1780"/>
  </r>
  <r>
    <x v="8"/>
    <x v="43"/>
    <x v="0"/>
    <n v="65"/>
  </r>
  <r>
    <x v="7"/>
    <x v="26"/>
    <x v="4"/>
    <n v="2016"/>
  </r>
  <r>
    <x v="10"/>
    <x v="54"/>
    <x v="1"/>
    <n v="904"/>
  </r>
  <r>
    <x v="9"/>
    <x v="48"/>
    <x v="3"/>
    <n v="50"/>
  </r>
  <r>
    <x v="7"/>
    <x v="40"/>
    <x v="0"/>
    <n v="101"/>
  </r>
  <r>
    <x v="8"/>
    <x v="41"/>
    <x v="4"/>
    <n v="1174"/>
  </r>
  <r>
    <x v="10"/>
    <x v="3"/>
    <x v="6"/>
    <n v="353"/>
  </r>
  <r>
    <x v="10"/>
    <x v="49"/>
    <x v="5"/>
    <n v="126"/>
  </r>
  <r>
    <x v="11"/>
    <x v="21"/>
    <x v="5"/>
    <n v="52"/>
  </r>
  <r>
    <x v="9"/>
    <x v="52"/>
    <x v="6"/>
    <n v="97"/>
  </r>
  <r>
    <x v="11"/>
    <x v="18"/>
    <x v="2"/>
    <n v="189"/>
  </r>
  <r>
    <x v="11"/>
    <x v="38"/>
    <x v="1"/>
    <n v="1406"/>
  </r>
  <r>
    <x v="7"/>
    <x v="74"/>
    <x v="2"/>
    <n v="89"/>
  </r>
  <r>
    <x v="10"/>
    <x v="66"/>
    <x v="4"/>
    <n v="3522"/>
  </r>
  <r>
    <x v="9"/>
    <x v="23"/>
    <x v="1"/>
    <n v="467"/>
  </r>
  <r>
    <x v="10"/>
    <x v="12"/>
    <x v="6"/>
    <n v="223"/>
  </r>
  <r>
    <x v="11"/>
    <x v="10"/>
    <x v="4"/>
    <n v="2090"/>
  </r>
  <r>
    <x v="7"/>
    <x v="41"/>
    <x v="6"/>
    <n v="209"/>
  </r>
  <r>
    <x v="8"/>
    <x v="40"/>
    <x v="3"/>
    <n v="27"/>
  </r>
  <r>
    <x v="10"/>
    <x v="2"/>
    <x v="0"/>
    <n v="151"/>
  </r>
  <r>
    <x v="11"/>
    <x v="25"/>
    <x v="2"/>
    <n v="363"/>
  </r>
  <r>
    <x v="9"/>
    <x v="4"/>
    <x v="1"/>
    <n v="452"/>
  </r>
  <r>
    <x v="8"/>
    <x v="13"/>
    <x v="4"/>
    <n v="1526"/>
  </r>
  <r>
    <x v="7"/>
    <x v="20"/>
    <x v="0"/>
    <n v="86"/>
  </r>
  <r>
    <x v="8"/>
    <x v="15"/>
    <x v="0"/>
    <n v="65"/>
  </r>
  <r>
    <x v="11"/>
    <x v="8"/>
    <x v="4"/>
    <n v="1200"/>
  </r>
  <r>
    <x v="8"/>
    <x v="71"/>
    <x v="3"/>
    <n v="48"/>
  </r>
  <r>
    <x v="8"/>
    <x v="57"/>
    <x v="2"/>
    <n v="109"/>
  </r>
  <r>
    <x v="7"/>
    <x v="63"/>
    <x v="1"/>
    <n v="740"/>
  </r>
  <r>
    <x v="9"/>
    <x v="26"/>
    <x v="2"/>
    <n v="82"/>
  </r>
  <r>
    <x v="10"/>
    <x v="59"/>
    <x v="3"/>
    <n v="74"/>
  </r>
  <r>
    <x v="11"/>
    <x v="39"/>
    <x v="2"/>
    <n v="144"/>
  </r>
  <r>
    <x v="10"/>
    <x v="3"/>
    <x v="0"/>
    <n v="150"/>
  </r>
  <r>
    <x v="10"/>
    <x v="70"/>
    <x v="3"/>
    <n v="105"/>
  </r>
  <r>
    <x v="9"/>
    <x v="38"/>
    <x v="4"/>
    <n v="1500"/>
  </r>
  <r>
    <x v="11"/>
    <x v="30"/>
    <x v="3"/>
    <n v="52"/>
  </r>
  <r>
    <x v="10"/>
    <x v="11"/>
    <x v="3"/>
    <n v="72"/>
  </r>
  <r>
    <x v="10"/>
    <x v="74"/>
    <x v="3"/>
    <n v="73"/>
  </r>
  <r>
    <x v="8"/>
    <x v="49"/>
    <x v="3"/>
    <n v="34"/>
  </r>
  <r>
    <x v="9"/>
    <x v="8"/>
    <x v="3"/>
    <n v="43"/>
  </r>
  <r>
    <x v="8"/>
    <x v="10"/>
    <x v="4"/>
    <n v="1321"/>
  </r>
  <r>
    <x v="11"/>
    <x v="0"/>
    <x v="3"/>
    <n v="63"/>
  </r>
  <r>
    <x v="7"/>
    <x v="42"/>
    <x v="4"/>
    <n v="1580"/>
  </r>
  <r>
    <x v="10"/>
    <x v="54"/>
    <x v="0"/>
    <n v="123"/>
  </r>
  <r>
    <x v="9"/>
    <x v="37"/>
    <x v="6"/>
    <n v="115"/>
  </r>
  <r>
    <x v="7"/>
    <x v="32"/>
    <x v="5"/>
    <n v="34"/>
  </r>
  <r>
    <x v="10"/>
    <x v="13"/>
    <x v="4"/>
    <n v="3273"/>
  </r>
  <r>
    <x v="9"/>
    <x v="46"/>
    <x v="6"/>
    <n v="152"/>
  </r>
  <r>
    <x v="8"/>
    <x v="36"/>
    <x v="1"/>
    <n v="586"/>
  </r>
  <r>
    <x v="10"/>
    <x v="17"/>
    <x v="3"/>
    <n v="95"/>
  </r>
  <r>
    <x v="10"/>
    <x v="60"/>
    <x v="2"/>
    <n v="385"/>
  </r>
  <r>
    <x v="8"/>
    <x v="28"/>
    <x v="1"/>
    <n v="519"/>
  </r>
  <r>
    <x v="11"/>
    <x v="7"/>
    <x v="3"/>
    <n v="30"/>
  </r>
  <r>
    <x v="7"/>
    <x v="51"/>
    <x v="0"/>
    <n v="118"/>
  </r>
  <r>
    <x v="10"/>
    <x v="68"/>
    <x v="1"/>
    <n v="1242"/>
  </r>
  <r>
    <x v="9"/>
    <x v="65"/>
    <x v="3"/>
    <n v="29"/>
  </r>
  <r>
    <x v="11"/>
    <x v="7"/>
    <x v="5"/>
    <n v="41"/>
  </r>
  <r>
    <x v="10"/>
    <x v="58"/>
    <x v="0"/>
    <n v="217"/>
  </r>
  <r>
    <x v="11"/>
    <x v="41"/>
    <x v="0"/>
    <n v="74"/>
  </r>
  <r>
    <x v="9"/>
    <x v="35"/>
    <x v="1"/>
    <n v="458"/>
  </r>
  <r>
    <x v="10"/>
    <x v="7"/>
    <x v="6"/>
    <n v="424"/>
  </r>
  <r>
    <x v="8"/>
    <x v="44"/>
    <x v="2"/>
    <n v="110"/>
  </r>
  <r>
    <x v="9"/>
    <x v="23"/>
    <x v="3"/>
    <n v="40"/>
  </r>
  <r>
    <x v="8"/>
    <x v="1"/>
    <x v="4"/>
    <n v="1340"/>
  </r>
  <r>
    <x v="10"/>
    <x v="33"/>
    <x v="3"/>
    <n v="81"/>
  </r>
  <r>
    <x v="9"/>
    <x v="58"/>
    <x v="6"/>
    <n v="135"/>
  </r>
  <r>
    <x v="10"/>
    <x v="65"/>
    <x v="4"/>
    <n v="2805"/>
  </r>
  <r>
    <x v="7"/>
    <x v="52"/>
    <x v="6"/>
    <n v="166"/>
  </r>
  <r>
    <x v="8"/>
    <x v="53"/>
    <x v="1"/>
    <n v="311"/>
  </r>
  <r>
    <x v="10"/>
    <x v="66"/>
    <x v="3"/>
    <n v="68"/>
  </r>
  <r>
    <x v="8"/>
    <x v="27"/>
    <x v="2"/>
    <n v="124"/>
  </r>
  <r>
    <x v="11"/>
    <x v="33"/>
    <x v="3"/>
    <n v="68"/>
  </r>
  <r>
    <x v="9"/>
    <x v="40"/>
    <x v="4"/>
    <n v="1401"/>
  </r>
  <r>
    <x v="8"/>
    <x v="42"/>
    <x v="4"/>
    <n v="1126"/>
  </r>
  <r>
    <x v="10"/>
    <x v="22"/>
    <x v="1"/>
    <n v="1430"/>
  </r>
  <r>
    <x v="10"/>
    <x v="18"/>
    <x v="1"/>
    <n v="878"/>
  </r>
  <r>
    <x v="7"/>
    <x v="10"/>
    <x v="5"/>
    <n v="93"/>
  </r>
  <r>
    <x v="11"/>
    <x v="14"/>
    <x v="5"/>
    <n v="67"/>
  </r>
  <r>
    <x v="7"/>
    <x v="34"/>
    <x v="3"/>
    <n v="42"/>
  </r>
  <r>
    <x v="7"/>
    <x v="45"/>
    <x v="0"/>
    <n v="120"/>
  </r>
  <r>
    <x v="8"/>
    <x v="64"/>
    <x v="5"/>
    <n v="62"/>
  </r>
  <r>
    <x v="8"/>
    <x v="1"/>
    <x v="3"/>
    <n v="44"/>
  </r>
  <r>
    <x v="8"/>
    <x v="42"/>
    <x v="0"/>
    <n v="22"/>
  </r>
  <r>
    <x v="9"/>
    <x v="25"/>
    <x v="2"/>
    <n v="115"/>
  </r>
  <r>
    <x v="11"/>
    <x v="65"/>
    <x v="4"/>
    <n v="1970"/>
  </r>
  <r>
    <x v="10"/>
    <x v="16"/>
    <x v="1"/>
    <n v="1313"/>
  </r>
  <r>
    <x v="7"/>
    <x v="27"/>
    <x v="3"/>
    <n v="42"/>
  </r>
  <r>
    <x v="11"/>
    <x v="0"/>
    <x v="4"/>
    <n v="3564"/>
  </r>
  <r>
    <x v="8"/>
    <x v="1"/>
    <x v="6"/>
    <n v="81"/>
  </r>
  <r>
    <x v="7"/>
    <x v="20"/>
    <x v="3"/>
    <n v="40"/>
  </r>
  <r>
    <x v="8"/>
    <x v="35"/>
    <x v="4"/>
    <n v="7"/>
  </r>
  <r>
    <x v="7"/>
    <x v="52"/>
    <x v="0"/>
    <n v="105"/>
  </r>
  <r>
    <x v="11"/>
    <x v="39"/>
    <x v="4"/>
    <n v="1084"/>
  </r>
  <r>
    <x v="8"/>
    <x v="51"/>
    <x v="6"/>
    <n v="122"/>
  </r>
  <r>
    <x v="11"/>
    <x v="16"/>
    <x v="3"/>
    <n v="79"/>
  </r>
  <r>
    <x v="7"/>
    <x v="35"/>
    <x v="0"/>
    <n v="67"/>
  </r>
  <r>
    <x v="8"/>
    <x v="60"/>
    <x v="3"/>
    <n v="54"/>
  </r>
  <r>
    <x v="7"/>
    <x v="34"/>
    <x v="2"/>
    <n v="125"/>
  </r>
  <r>
    <x v="9"/>
    <x v="23"/>
    <x v="4"/>
    <n v="1527"/>
  </r>
  <r>
    <x v="8"/>
    <x v="64"/>
    <x v="6"/>
    <n v="77"/>
  </r>
  <r>
    <x v="9"/>
    <x v="8"/>
    <x v="4"/>
    <n v="928"/>
  </r>
  <r>
    <x v="8"/>
    <x v="69"/>
    <x v="0"/>
    <n v="52"/>
  </r>
  <r>
    <x v="10"/>
    <x v="55"/>
    <x v="1"/>
    <n v="1212"/>
  </r>
  <r>
    <x v="7"/>
    <x v="28"/>
    <x v="3"/>
    <n v="55"/>
  </r>
  <r>
    <x v="8"/>
    <x v="45"/>
    <x v="4"/>
    <n v="1634"/>
  </r>
  <r>
    <x v="11"/>
    <x v="31"/>
    <x v="3"/>
    <n v="27"/>
  </r>
  <r>
    <x v="10"/>
    <x v="56"/>
    <x v="4"/>
    <n v="3206"/>
  </r>
  <r>
    <x v="9"/>
    <x v="61"/>
    <x v="6"/>
    <n v="84"/>
  </r>
  <r>
    <x v="10"/>
    <x v="51"/>
    <x v="2"/>
    <n v="332"/>
  </r>
  <r>
    <x v="8"/>
    <x v="27"/>
    <x v="5"/>
    <n v="91"/>
  </r>
  <r>
    <x v="9"/>
    <x v="60"/>
    <x v="2"/>
    <n v="125"/>
  </r>
  <r>
    <x v="7"/>
    <x v="38"/>
    <x v="0"/>
    <n v="154"/>
  </r>
  <r>
    <x v="10"/>
    <x v="56"/>
    <x v="0"/>
    <n v="126"/>
  </r>
  <r>
    <x v="11"/>
    <x v="2"/>
    <x v="1"/>
    <n v="1280"/>
  </r>
  <r>
    <x v="7"/>
    <x v="5"/>
    <x v="6"/>
    <n v="122"/>
  </r>
  <r>
    <x v="7"/>
    <x v="74"/>
    <x v="4"/>
    <n v="1230"/>
  </r>
  <r>
    <x v="7"/>
    <x v="72"/>
    <x v="6"/>
    <n v="187"/>
  </r>
  <r>
    <x v="9"/>
    <x v="54"/>
    <x v="0"/>
    <n v="51"/>
  </r>
  <r>
    <x v="10"/>
    <x v="41"/>
    <x v="4"/>
    <n v="2403"/>
  </r>
  <r>
    <x v="9"/>
    <x v="29"/>
    <x v="5"/>
    <n v="50"/>
  </r>
  <r>
    <x v="11"/>
    <x v="13"/>
    <x v="2"/>
    <n v="249"/>
  </r>
  <r>
    <x v="11"/>
    <x v="15"/>
    <x v="1"/>
    <n v="1451"/>
  </r>
  <r>
    <x v="11"/>
    <x v="52"/>
    <x v="6"/>
    <n v="148"/>
  </r>
  <r>
    <x v="10"/>
    <x v="40"/>
    <x v="1"/>
    <n v="1380"/>
  </r>
  <r>
    <x v="11"/>
    <x v="5"/>
    <x v="1"/>
    <n v="1652"/>
  </r>
  <r>
    <x v="8"/>
    <x v="62"/>
    <x v="5"/>
    <n v="74"/>
  </r>
  <r>
    <x v="8"/>
    <x v="38"/>
    <x v="5"/>
    <n v="95"/>
  </r>
  <r>
    <x v="7"/>
    <x v="31"/>
    <x v="5"/>
    <n v="72"/>
  </r>
  <r>
    <x v="9"/>
    <x v="70"/>
    <x v="5"/>
    <n v="70"/>
  </r>
  <r>
    <x v="7"/>
    <x v="72"/>
    <x v="5"/>
    <n v="80"/>
  </r>
  <r>
    <x v="11"/>
    <x v="58"/>
    <x v="4"/>
    <n v="3016"/>
  </r>
  <r>
    <x v="11"/>
    <x v="40"/>
    <x v="4"/>
    <n v="2353"/>
  </r>
  <r>
    <x v="11"/>
    <x v="69"/>
    <x v="1"/>
    <n v="1173"/>
  </r>
  <r>
    <x v="11"/>
    <x v="22"/>
    <x v="0"/>
    <n v="110"/>
  </r>
  <r>
    <x v="11"/>
    <x v="59"/>
    <x v="3"/>
    <n v="40"/>
  </r>
  <r>
    <x v="7"/>
    <x v="70"/>
    <x v="1"/>
    <n v="1069"/>
  </r>
  <r>
    <x v="9"/>
    <x v="61"/>
    <x v="1"/>
    <n v="265"/>
  </r>
  <r>
    <x v="7"/>
    <x v="20"/>
    <x v="2"/>
    <n v="106"/>
  </r>
  <r>
    <x v="9"/>
    <x v="68"/>
    <x v="4"/>
    <n v="1500"/>
  </r>
  <r>
    <x v="11"/>
    <x v="64"/>
    <x v="3"/>
    <n v="32"/>
  </r>
  <r>
    <x v="11"/>
    <x v="34"/>
    <x v="5"/>
    <n v="61"/>
  </r>
  <r>
    <x v="10"/>
    <x v="19"/>
    <x v="2"/>
    <n v="274"/>
  </r>
  <r>
    <x v="8"/>
    <x v="0"/>
    <x v="2"/>
    <n v="55"/>
  </r>
  <r>
    <x v="7"/>
    <x v="27"/>
    <x v="1"/>
    <n v="1114"/>
  </r>
  <r>
    <x v="11"/>
    <x v="37"/>
    <x v="2"/>
    <n v="271"/>
  </r>
  <r>
    <x v="10"/>
    <x v="71"/>
    <x v="1"/>
    <n v="909"/>
  </r>
  <r>
    <x v="8"/>
    <x v="36"/>
    <x v="4"/>
    <n v="1619"/>
  </r>
  <r>
    <x v="9"/>
    <x v="49"/>
    <x v="6"/>
    <n v="84"/>
  </r>
  <r>
    <x v="7"/>
    <x v="42"/>
    <x v="6"/>
    <n v="141"/>
  </r>
  <r>
    <x v="9"/>
    <x v="73"/>
    <x v="0"/>
    <n v="29"/>
  </r>
  <r>
    <x v="7"/>
    <x v="45"/>
    <x v="2"/>
    <n v="148"/>
  </r>
  <r>
    <x v="9"/>
    <x v="48"/>
    <x v="1"/>
    <n v="466"/>
  </r>
  <r>
    <x v="9"/>
    <x v="45"/>
    <x v="4"/>
    <n v="1472"/>
  </r>
  <r>
    <x v="11"/>
    <x v="73"/>
    <x v="2"/>
    <n v="177"/>
  </r>
  <r>
    <x v="9"/>
    <x v="30"/>
    <x v="0"/>
    <n v="94"/>
  </r>
  <r>
    <x v="7"/>
    <x v="2"/>
    <x v="1"/>
    <n v="1041"/>
  </r>
  <r>
    <x v="8"/>
    <x v="48"/>
    <x v="5"/>
    <n v="57"/>
  </r>
  <r>
    <x v="11"/>
    <x v="66"/>
    <x v="1"/>
    <n v="1957"/>
  </r>
  <r>
    <x v="8"/>
    <x v="49"/>
    <x v="2"/>
    <n v="93"/>
  </r>
  <r>
    <x v="9"/>
    <x v="35"/>
    <x v="6"/>
    <n v="150"/>
  </r>
  <r>
    <x v="9"/>
    <x v="31"/>
    <x v="3"/>
    <n v="35"/>
  </r>
  <r>
    <x v="8"/>
    <x v="36"/>
    <x v="0"/>
    <n v="47"/>
  </r>
  <r>
    <x v="9"/>
    <x v="27"/>
    <x v="1"/>
    <n v="666"/>
  </r>
  <r>
    <x v="9"/>
    <x v="19"/>
    <x v="1"/>
    <n v="479"/>
  </r>
  <r>
    <x v="11"/>
    <x v="48"/>
    <x v="3"/>
    <n v="61"/>
  </r>
  <r>
    <x v="7"/>
    <x v="55"/>
    <x v="1"/>
    <n v="1013"/>
  </r>
  <r>
    <x v="8"/>
    <x v="53"/>
    <x v="2"/>
    <n v="101"/>
  </r>
  <r>
    <x v="8"/>
    <x v="63"/>
    <x v="6"/>
    <n v="89"/>
  </r>
  <r>
    <x v="9"/>
    <x v="56"/>
    <x v="0"/>
    <n v="41"/>
  </r>
  <r>
    <x v="9"/>
    <x v="39"/>
    <x v="4"/>
    <n v="905"/>
  </r>
  <r>
    <x v="8"/>
    <x v="3"/>
    <x v="5"/>
    <n v="53"/>
  </r>
  <r>
    <x v="11"/>
    <x v="12"/>
    <x v="6"/>
    <n v="146"/>
  </r>
  <r>
    <x v="7"/>
    <x v="42"/>
    <x v="2"/>
    <n v="87"/>
  </r>
  <r>
    <x v="9"/>
    <x v="2"/>
    <x v="5"/>
    <n v="90"/>
  </r>
  <r>
    <x v="8"/>
    <x v="18"/>
    <x v="2"/>
    <n v="104"/>
  </r>
  <r>
    <x v="9"/>
    <x v="69"/>
    <x v="3"/>
    <n v="30"/>
  </r>
  <r>
    <x v="8"/>
    <x v="59"/>
    <x v="1"/>
    <n v="479"/>
  </r>
  <r>
    <x v="9"/>
    <x v="46"/>
    <x v="2"/>
    <n v="82"/>
  </r>
  <r>
    <x v="7"/>
    <x v="30"/>
    <x v="5"/>
    <n v="109"/>
  </r>
  <r>
    <x v="7"/>
    <x v="51"/>
    <x v="1"/>
    <n v="587"/>
  </r>
  <r>
    <x v="11"/>
    <x v="40"/>
    <x v="5"/>
    <n v="46"/>
  </r>
  <r>
    <x v="10"/>
    <x v="29"/>
    <x v="3"/>
    <n v="104"/>
  </r>
  <r>
    <x v="9"/>
    <x v="56"/>
    <x v="1"/>
    <n v="371"/>
  </r>
  <r>
    <x v="7"/>
    <x v="24"/>
    <x v="1"/>
    <n v="791"/>
  </r>
  <r>
    <x v="11"/>
    <x v="30"/>
    <x v="2"/>
    <n v="252"/>
  </r>
  <r>
    <x v="8"/>
    <x v="74"/>
    <x v="0"/>
    <n v="34"/>
  </r>
  <r>
    <x v="10"/>
    <x v="39"/>
    <x v="4"/>
    <n v="3739"/>
  </r>
  <r>
    <x v="11"/>
    <x v="34"/>
    <x v="4"/>
    <n v="2774"/>
  </r>
  <r>
    <x v="10"/>
    <x v="17"/>
    <x v="5"/>
    <n v="106"/>
  </r>
  <r>
    <x v="10"/>
    <x v="31"/>
    <x v="4"/>
    <n v="5488"/>
  </r>
  <r>
    <x v="7"/>
    <x v="1"/>
    <x v="2"/>
    <n v="95"/>
  </r>
  <r>
    <x v="11"/>
    <x v="55"/>
    <x v="1"/>
    <n v="1584"/>
  </r>
  <r>
    <x v="8"/>
    <x v="5"/>
    <x v="6"/>
    <n v="60"/>
  </r>
  <r>
    <x v="11"/>
    <x v="25"/>
    <x v="6"/>
    <n v="219"/>
  </r>
  <r>
    <x v="10"/>
    <x v="47"/>
    <x v="0"/>
    <n v="132"/>
  </r>
  <r>
    <x v="8"/>
    <x v="25"/>
    <x v="4"/>
    <n v="1408"/>
  </r>
  <r>
    <x v="8"/>
    <x v="27"/>
    <x v="1"/>
    <n v="597"/>
  </r>
  <r>
    <x v="8"/>
    <x v="74"/>
    <x v="4"/>
    <n v="1016"/>
  </r>
  <r>
    <x v="11"/>
    <x v="23"/>
    <x v="1"/>
    <n v="1493"/>
  </r>
  <r>
    <x v="10"/>
    <x v="2"/>
    <x v="1"/>
    <n v="1204"/>
  </r>
  <r>
    <x v="10"/>
    <x v="9"/>
    <x v="0"/>
    <n v="90"/>
  </r>
  <r>
    <x v="8"/>
    <x v="64"/>
    <x v="0"/>
    <n v="47"/>
  </r>
  <r>
    <x v="10"/>
    <x v="37"/>
    <x v="0"/>
    <n v="115"/>
  </r>
  <r>
    <x v="11"/>
    <x v="11"/>
    <x v="5"/>
    <n v="51"/>
  </r>
  <r>
    <x v="11"/>
    <x v="21"/>
    <x v="1"/>
    <n v="1038"/>
  </r>
  <r>
    <x v="9"/>
    <x v="37"/>
    <x v="5"/>
    <n v="47"/>
  </r>
  <r>
    <x v="7"/>
    <x v="38"/>
    <x v="6"/>
    <n v="168"/>
  </r>
  <r>
    <x v="7"/>
    <x v="6"/>
    <x v="1"/>
    <n v="789"/>
  </r>
  <r>
    <x v="7"/>
    <x v="64"/>
    <x v="6"/>
    <n v="139"/>
  </r>
  <r>
    <x v="10"/>
    <x v="38"/>
    <x v="1"/>
    <n v="1128"/>
  </r>
  <r>
    <x v="8"/>
    <x v="67"/>
    <x v="6"/>
    <n v="115"/>
  </r>
  <r>
    <x v="9"/>
    <x v="44"/>
    <x v="5"/>
    <n v="46"/>
  </r>
  <r>
    <x v="8"/>
    <x v="37"/>
    <x v="0"/>
    <n v="50"/>
  </r>
  <r>
    <x v="9"/>
    <x v="39"/>
    <x v="0"/>
    <n v="39"/>
  </r>
  <r>
    <x v="9"/>
    <x v="74"/>
    <x v="4"/>
    <n v="979"/>
  </r>
  <r>
    <x v="9"/>
    <x v="53"/>
    <x v="2"/>
    <n v="107"/>
  </r>
  <r>
    <x v="8"/>
    <x v="37"/>
    <x v="6"/>
    <n v="108"/>
  </r>
  <r>
    <x v="8"/>
    <x v="48"/>
    <x v="6"/>
    <n v="105"/>
  </r>
  <r>
    <x v="11"/>
    <x v="48"/>
    <x v="2"/>
    <n v="240"/>
  </r>
  <r>
    <x v="8"/>
    <x v="67"/>
    <x v="0"/>
    <n v="46"/>
  </r>
  <r>
    <x v="7"/>
    <x v="66"/>
    <x v="3"/>
    <n v="62"/>
  </r>
  <r>
    <x v="10"/>
    <x v="16"/>
    <x v="4"/>
    <n v="3330"/>
  </r>
  <r>
    <x v="11"/>
    <x v="48"/>
    <x v="0"/>
    <n v="87"/>
  </r>
  <r>
    <x v="11"/>
    <x v="43"/>
    <x v="5"/>
    <n v="75"/>
  </r>
  <r>
    <x v="8"/>
    <x v="20"/>
    <x v="5"/>
    <n v="49"/>
  </r>
  <r>
    <x v="7"/>
    <x v="39"/>
    <x v="0"/>
    <n v="50"/>
  </r>
  <r>
    <x v="10"/>
    <x v="32"/>
    <x v="3"/>
    <n v="106"/>
  </r>
  <r>
    <x v="7"/>
    <x v="9"/>
    <x v="2"/>
    <n v="197"/>
  </r>
  <r>
    <x v="9"/>
    <x v="26"/>
    <x v="6"/>
    <n v="109"/>
  </r>
  <r>
    <x v="7"/>
    <x v="71"/>
    <x v="3"/>
    <n v="49"/>
  </r>
  <r>
    <x v="10"/>
    <x v="38"/>
    <x v="4"/>
    <n v="3282"/>
  </r>
  <r>
    <x v="8"/>
    <x v="56"/>
    <x v="0"/>
    <n v="83"/>
  </r>
  <r>
    <x v="8"/>
    <x v="12"/>
    <x v="0"/>
    <n v="36"/>
  </r>
  <r>
    <x v="9"/>
    <x v="2"/>
    <x v="4"/>
    <n v="1734"/>
  </r>
  <r>
    <x v="10"/>
    <x v="74"/>
    <x v="4"/>
    <n v="2249"/>
  </r>
  <r>
    <x v="7"/>
    <x v="41"/>
    <x v="3"/>
    <n v="40"/>
  </r>
  <r>
    <x v="10"/>
    <x v="67"/>
    <x v="5"/>
    <n v="96"/>
  </r>
  <r>
    <x v="11"/>
    <x v="71"/>
    <x v="1"/>
    <n v="1091"/>
  </r>
  <r>
    <x v="9"/>
    <x v="8"/>
    <x v="1"/>
    <n v="239"/>
  </r>
  <r>
    <x v="8"/>
    <x v="22"/>
    <x v="1"/>
    <n v="549"/>
  </r>
  <r>
    <x v="7"/>
    <x v="73"/>
    <x v="1"/>
    <n v="457"/>
  </r>
  <r>
    <x v="7"/>
    <x v="4"/>
    <x v="4"/>
    <n v="1811"/>
  </r>
  <r>
    <x v="10"/>
    <x v="69"/>
    <x v="4"/>
    <n v="3182"/>
  </r>
  <r>
    <x v="8"/>
    <x v="6"/>
    <x v="2"/>
    <n v="88"/>
  </r>
  <r>
    <x v="10"/>
    <x v="26"/>
    <x v="1"/>
    <n v="685"/>
  </r>
  <r>
    <x v="11"/>
    <x v="47"/>
    <x v="3"/>
    <n v="36"/>
  </r>
  <r>
    <x v="9"/>
    <x v="52"/>
    <x v="2"/>
    <n v="76"/>
  </r>
  <r>
    <x v="10"/>
    <x v="30"/>
    <x v="4"/>
    <n v="3642"/>
  </r>
  <r>
    <x v="9"/>
    <x v="15"/>
    <x v="6"/>
    <n v="115"/>
  </r>
  <r>
    <x v="8"/>
    <x v="2"/>
    <x v="1"/>
    <n v="476"/>
  </r>
  <r>
    <x v="9"/>
    <x v="61"/>
    <x v="4"/>
    <n v="1009"/>
  </r>
  <r>
    <x v="8"/>
    <x v="69"/>
    <x v="1"/>
    <n v="499"/>
  </r>
  <r>
    <x v="8"/>
    <x v="64"/>
    <x v="2"/>
    <n v="85"/>
  </r>
  <r>
    <x v="10"/>
    <x v="62"/>
    <x v="4"/>
    <n v="2946"/>
  </r>
  <r>
    <x v="8"/>
    <x v="17"/>
    <x v="5"/>
    <n v="75"/>
  </r>
  <r>
    <x v="10"/>
    <x v="35"/>
    <x v="3"/>
    <n v="130"/>
  </r>
  <r>
    <x v="9"/>
    <x v="71"/>
    <x v="1"/>
    <n v="408"/>
  </r>
  <r>
    <x v="9"/>
    <x v="24"/>
    <x v="6"/>
    <n v="110"/>
  </r>
  <r>
    <x v="8"/>
    <x v="32"/>
    <x v="3"/>
    <n v="49"/>
  </r>
  <r>
    <x v="7"/>
    <x v="54"/>
    <x v="6"/>
    <n v="197"/>
  </r>
  <r>
    <x v="7"/>
    <x v="37"/>
    <x v="5"/>
    <n v="51"/>
  </r>
  <r>
    <x v="9"/>
    <x v="28"/>
    <x v="0"/>
    <n v="72"/>
  </r>
  <r>
    <x v="7"/>
    <x v="20"/>
    <x v="4"/>
    <n v="1647"/>
  </r>
  <r>
    <x v="11"/>
    <x v="49"/>
    <x v="3"/>
    <n v="54"/>
  </r>
  <r>
    <x v="10"/>
    <x v="52"/>
    <x v="5"/>
    <n v="127"/>
  </r>
  <r>
    <x v="8"/>
    <x v="12"/>
    <x v="2"/>
    <n v="94"/>
  </r>
  <r>
    <x v="10"/>
    <x v="24"/>
    <x v="2"/>
    <n v="309"/>
  </r>
  <r>
    <x v="8"/>
    <x v="52"/>
    <x v="1"/>
    <n v="495"/>
  </r>
  <r>
    <x v="10"/>
    <x v="8"/>
    <x v="6"/>
    <n v="182"/>
  </r>
  <r>
    <x v="11"/>
    <x v="39"/>
    <x v="0"/>
    <n v="33"/>
  </r>
  <r>
    <x v="7"/>
    <x v="65"/>
    <x v="6"/>
    <n v="130"/>
  </r>
  <r>
    <x v="11"/>
    <x v="3"/>
    <x v="4"/>
    <n v="2764"/>
  </r>
  <r>
    <x v="8"/>
    <x v="23"/>
    <x v="4"/>
    <n v="1706"/>
  </r>
  <r>
    <x v="8"/>
    <x v="27"/>
    <x v="3"/>
    <n v="40"/>
  </r>
  <r>
    <x v="10"/>
    <x v="9"/>
    <x v="3"/>
    <n v="98"/>
  </r>
  <r>
    <x v="7"/>
    <x v="44"/>
    <x v="5"/>
    <n v="56"/>
  </r>
  <r>
    <x v="7"/>
    <x v="69"/>
    <x v="0"/>
    <n v="154"/>
  </r>
  <r>
    <x v="8"/>
    <x v="43"/>
    <x v="6"/>
    <n v="157"/>
  </r>
  <r>
    <x v="11"/>
    <x v="56"/>
    <x v="2"/>
    <n v="211"/>
  </r>
  <r>
    <x v="7"/>
    <x v="31"/>
    <x v="0"/>
    <n v="75"/>
  </r>
  <r>
    <x v="11"/>
    <x v="69"/>
    <x v="5"/>
    <n v="79"/>
  </r>
  <r>
    <x v="7"/>
    <x v="34"/>
    <x v="6"/>
    <n v="168"/>
  </r>
  <r>
    <x v="11"/>
    <x v="36"/>
    <x v="3"/>
    <n v="77"/>
  </r>
  <r>
    <x v="10"/>
    <x v="2"/>
    <x v="4"/>
    <n v="3625"/>
  </r>
  <r>
    <x v="11"/>
    <x v="45"/>
    <x v="0"/>
    <n v="113"/>
  </r>
  <r>
    <x v="11"/>
    <x v="50"/>
    <x v="2"/>
    <n v="115"/>
  </r>
  <r>
    <x v="11"/>
    <x v="15"/>
    <x v="3"/>
    <n v="63"/>
  </r>
  <r>
    <x v="7"/>
    <x v="5"/>
    <x v="3"/>
    <n v="46"/>
  </r>
  <r>
    <x v="11"/>
    <x v="61"/>
    <x v="3"/>
    <n v="32"/>
  </r>
  <r>
    <x v="10"/>
    <x v="42"/>
    <x v="1"/>
    <n v="787"/>
  </r>
  <r>
    <x v="8"/>
    <x v="16"/>
    <x v="0"/>
    <n v="40"/>
  </r>
  <r>
    <x v="8"/>
    <x v="66"/>
    <x v="2"/>
    <n v="129"/>
  </r>
  <r>
    <x v="7"/>
    <x v="17"/>
    <x v="5"/>
    <n v="95"/>
  </r>
  <r>
    <x v="8"/>
    <x v="47"/>
    <x v="6"/>
    <n v="142"/>
  </r>
  <r>
    <x v="10"/>
    <x v="29"/>
    <x v="2"/>
    <n v="351"/>
  </r>
  <r>
    <x v="7"/>
    <x v="35"/>
    <x v="4"/>
    <n v="1772"/>
  </r>
  <r>
    <x v="7"/>
    <x v="55"/>
    <x v="5"/>
    <n v="85"/>
  </r>
  <r>
    <x v="10"/>
    <x v="32"/>
    <x v="4"/>
    <n v="3665"/>
  </r>
  <r>
    <x v="7"/>
    <x v="22"/>
    <x v="2"/>
    <n v="137"/>
  </r>
  <r>
    <x v="8"/>
    <x v="59"/>
    <x v="4"/>
    <n v="1415"/>
  </r>
  <r>
    <x v="9"/>
    <x v="3"/>
    <x v="2"/>
    <n v="105"/>
  </r>
  <r>
    <x v="9"/>
    <x v="15"/>
    <x v="0"/>
    <n v="103"/>
  </r>
  <r>
    <x v="11"/>
    <x v="4"/>
    <x v="6"/>
    <n v="191"/>
  </r>
  <r>
    <x v="8"/>
    <x v="9"/>
    <x v="1"/>
    <n v="394"/>
  </r>
  <r>
    <x v="11"/>
    <x v="52"/>
    <x v="5"/>
    <n v="39"/>
  </r>
  <r>
    <x v="9"/>
    <x v="34"/>
    <x v="3"/>
    <n v="28"/>
  </r>
  <r>
    <x v="11"/>
    <x v="5"/>
    <x v="4"/>
    <n v="3663"/>
  </r>
  <r>
    <x v="9"/>
    <x v="33"/>
    <x v="3"/>
    <n v="19"/>
  </r>
  <r>
    <x v="10"/>
    <x v="69"/>
    <x v="1"/>
    <n v="951"/>
  </r>
  <r>
    <x v="8"/>
    <x v="47"/>
    <x v="5"/>
    <n v="71"/>
  </r>
  <r>
    <x v="10"/>
    <x v="26"/>
    <x v="0"/>
    <n v="110"/>
  </r>
  <r>
    <x v="8"/>
    <x v="50"/>
    <x v="6"/>
    <n v="77"/>
  </r>
  <r>
    <x v="8"/>
    <x v="49"/>
    <x v="6"/>
    <n v="92"/>
  </r>
  <r>
    <x v="7"/>
    <x v="15"/>
    <x v="3"/>
    <n v="70"/>
  </r>
  <r>
    <x v="7"/>
    <x v="9"/>
    <x v="5"/>
    <n v="29"/>
  </r>
  <r>
    <x v="7"/>
    <x v="71"/>
    <x v="1"/>
    <n v="760"/>
  </r>
  <r>
    <x v="7"/>
    <x v="2"/>
    <x v="2"/>
    <n v="197"/>
  </r>
  <r>
    <x v="10"/>
    <x v="38"/>
    <x v="3"/>
    <n v="71"/>
  </r>
  <r>
    <x v="9"/>
    <x v="69"/>
    <x v="0"/>
    <n v="94"/>
  </r>
  <r>
    <x v="11"/>
    <x v="41"/>
    <x v="2"/>
    <n v="180"/>
  </r>
  <r>
    <x v="7"/>
    <x v="58"/>
    <x v="1"/>
    <n v="732"/>
  </r>
  <r>
    <x v="7"/>
    <x v="70"/>
    <x v="0"/>
    <n v="156"/>
  </r>
  <r>
    <x v="11"/>
    <x v="4"/>
    <x v="4"/>
    <n v="2559"/>
  </r>
  <r>
    <x v="8"/>
    <x v="45"/>
    <x v="1"/>
    <n v="629"/>
  </r>
  <r>
    <x v="10"/>
    <x v="73"/>
    <x v="0"/>
    <n v="123"/>
  </r>
  <r>
    <x v="9"/>
    <x v="22"/>
    <x v="2"/>
    <n v="85"/>
  </r>
  <r>
    <x v="7"/>
    <x v="9"/>
    <x v="4"/>
    <n v="1424"/>
  </r>
  <r>
    <x v="10"/>
    <x v="45"/>
    <x v="1"/>
    <n v="1148"/>
  </r>
  <r>
    <x v="10"/>
    <x v="58"/>
    <x v="6"/>
    <n v="416"/>
  </r>
  <r>
    <x v="7"/>
    <x v="24"/>
    <x v="5"/>
    <n v="125"/>
  </r>
  <r>
    <x v="7"/>
    <x v="23"/>
    <x v="3"/>
    <n v="48"/>
  </r>
  <r>
    <x v="7"/>
    <x v="28"/>
    <x v="4"/>
    <n v="2255"/>
  </r>
  <r>
    <x v="8"/>
    <x v="58"/>
    <x v="1"/>
    <n v="46"/>
  </r>
  <r>
    <x v="11"/>
    <x v="72"/>
    <x v="0"/>
    <n v="79"/>
  </r>
  <r>
    <x v="8"/>
    <x v="46"/>
    <x v="4"/>
    <n v="1553"/>
  </r>
  <r>
    <x v="10"/>
    <x v="4"/>
    <x v="5"/>
    <n v="88"/>
  </r>
  <r>
    <x v="9"/>
    <x v="35"/>
    <x v="0"/>
    <n v="46"/>
  </r>
  <r>
    <x v="10"/>
    <x v="71"/>
    <x v="3"/>
    <n v="78"/>
  </r>
  <r>
    <x v="9"/>
    <x v="5"/>
    <x v="0"/>
    <n v="52"/>
  </r>
  <r>
    <x v="7"/>
    <x v="7"/>
    <x v="5"/>
    <n v="77"/>
  </r>
  <r>
    <x v="10"/>
    <x v="44"/>
    <x v="1"/>
    <n v="926"/>
  </r>
  <r>
    <x v="7"/>
    <x v="36"/>
    <x v="5"/>
    <n v="71"/>
  </r>
  <r>
    <x v="7"/>
    <x v="6"/>
    <x v="6"/>
    <n v="169"/>
  </r>
  <r>
    <x v="11"/>
    <x v="57"/>
    <x v="1"/>
    <n v="1228"/>
  </r>
  <r>
    <x v="11"/>
    <x v="49"/>
    <x v="5"/>
    <n v="57"/>
  </r>
  <r>
    <x v="8"/>
    <x v="40"/>
    <x v="5"/>
    <n v="57"/>
  </r>
  <r>
    <x v="11"/>
    <x v="10"/>
    <x v="2"/>
    <n v="165"/>
  </r>
  <r>
    <x v="7"/>
    <x v="68"/>
    <x v="5"/>
    <n v="80"/>
  </r>
  <r>
    <x v="8"/>
    <x v="48"/>
    <x v="1"/>
    <n v="520"/>
  </r>
  <r>
    <x v="7"/>
    <x v="55"/>
    <x v="3"/>
    <n v="31"/>
  </r>
  <r>
    <x v="10"/>
    <x v="36"/>
    <x v="2"/>
    <n v="305"/>
  </r>
  <r>
    <x v="10"/>
    <x v="6"/>
    <x v="2"/>
    <n v="218"/>
  </r>
  <r>
    <x v="10"/>
    <x v="53"/>
    <x v="0"/>
    <n v="106"/>
  </r>
  <r>
    <x v="7"/>
    <x v="69"/>
    <x v="4"/>
    <n v="2655"/>
  </r>
  <r>
    <x v="11"/>
    <x v="12"/>
    <x v="1"/>
    <n v="942"/>
  </r>
  <r>
    <x v="7"/>
    <x v="12"/>
    <x v="4"/>
    <n v="1468"/>
  </r>
  <r>
    <x v="8"/>
    <x v="21"/>
    <x v="5"/>
    <n v="57"/>
  </r>
  <r>
    <x v="9"/>
    <x v="30"/>
    <x v="5"/>
    <n v="81"/>
  </r>
  <r>
    <x v="8"/>
    <x v="60"/>
    <x v="2"/>
    <n v="178"/>
  </r>
  <r>
    <x v="7"/>
    <x v="5"/>
    <x v="1"/>
    <n v="773"/>
  </r>
  <r>
    <x v="9"/>
    <x v="13"/>
    <x v="4"/>
    <n v="1384"/>
  </r>
  <r>
    <x v="7"/>
    <x v="18"/>
    <x v="0"/>
    <n v="79"/>
  </r>
  <r>
    <x v="9"/>
    <x v="1"/>
    <x v="1"/>
    <n v="301"/>
  </r>
  <r>
    <x v="8"/>
    <x v="57"/>
    <x v="1"/>
    <n v="615"/>
  </r>
  <r>
    <x v="11"/>
    <x v="10"/>
    <x v="6"/>
    <n v="168"/>
  </r>
  <r>
    <x v="10"/>
    <x v="15"/>
    <x v="0"/>
    <n v="164"/>
  </r>
  <r>
    <x v="7"/>
    <x v="8"/>
    <x v="6"/>
    <n v="89"/>
  </r>
  <r>
    <x v="9"/>
    <x v="1"/>
    <x v="5"/>
    <n v="33"/>
  </r>
  <r>
    <x v="11"/>
    <x v="26"/>
    <x v="6"/>
    <n v="163"/>
  </r>
  <r>
    <x v="7"/>
    <x v="47"/>
    <x v="5"/>
    <n v="103"/>
  </r>
  <r>
    <x v="11"/>
    <x v="48"/>
    <x v="4"/>
    <n v="2610"/>
  </r>
  <r>
    <x v="7"/>
    <x v="19"/>
    <x v="6"/>
    <n v="163"/>
  </r>
  <r>
    <x v="8"/>
    <x v="14"/>
    <x v="6"/>
    <n v="92"/>
  </r>
  <r>
    <x v="10"/>
    <x v="58"/>
    <x v="4"/>
    <n v="5517"/>
  </r>
  <r>
    <x v="8"/>
    <x v="72"/>
    <x v="6"/>
    <n v="97"/>
  </r>
  <r>
    <x v="9"/>
    <x v="21"/>
    <x v="3"/>
    <n v="17"/>
  </r>
  <r>
    <x v="9"/>
    <x v="32"/>
    <x v="0"/>
    <n v="47"/>
  </r>
  <r>
    <x v="11"/>
    <x v="14"/>
    <x v="1"/>
    <n v="1478"/>
  </r>
  <r>
    <x v="8"/>
    <x v="66"/>
    <x v="1"/>
    <n v="640"/>
  </r>
  <r>
    <x v="11"/>
    <x v="39"/>
    <x v="1"/>
    <n v="488"/>
  </r>
  <r>
    <x v="10"/>
    <x v="8"/>
    <x v="5"/>
    <n v="65"/>
  </r>
  <r>
    <x v="7"/>
    <x v="71"/>
    <x v="2"/>
    <n v="171"/>
  </r>
  <r>
    <x v="9"/>
    <x v="19"/>
    <x v="0"/>
    <n v="57"/>
  </r>
  <r>
    <x v="9"/>
    <x v="55"/>
    <x v="6"/>
    <n v="111"/>
  </r>
  <r>
    <x v="11"/>
    <x v="74"/>
    <x v="0"/>
    <n v="62"/>
  </r>
  <r>
    <x v="11"/>
    <x v="57"/>
    <x v="6"/>
    <n v="187"/>
  </r>
  <r>
    <x v="11"/>
    <x v="64"/>
    <x v="2"/>
    <n v="164"/>
  </r>
  <r>
    <x v="8"/>
    <x v="55"/>
    <x v="5"/>
    <n v="78"/>
  </r>
  <r>
    <x v="11"/>
    <x v="74"/>
    <x v="4"/>
    <n v="1752"/>
  </r>
  <r>
    <x v="10"/>
    <x v="9"/>
    <x v="2"/>
    <n v="269"/>
  </r>
  <r>
    <x v="9"/>
    <x v="64"/>
    <x v="6"/>
    <n v="74"/>
  </r>
  <r>
    <x v="11"/>
    <x v="29"/>
    <x v="2"/>
    <n v="290"/>
  </r>
  <r>
    <x v="8"/>
    <x v="26"/>
    <x v="3"/>
    <n v="33"/>
  </r>
  <r>
    <x v="9"/>
    <x v="17"/>
    <x v="3"/>
    <n v="38"/>
  </r>
  <r>
    <x v="11"/>
    <x v="69"/>
    <x v="3"/>
    <n v="33"/>
  </r>
  <r>
    <x v="8"/>
    <x v="3"/>
    <x v="6"/>
    <n v="94"/>
  </r>
  <r>
    <x v="7"/>
    <x v="70"/>
    <x v="3"/>
    <n v="70"/>
  </r>
  <r>
    <x v="9"/>
    <x v="13"/>
    <x v="0"/>
    <n v="57"/>
  </r>
  <r>
    <x v="7"/>
    <x v="17"/>
    <x v="2"/>
    <n v="122"/>
  </r>
  <r>
    <x v="10"/>
    <x v="9"/>
    <x v="4"/>
    <n v="2785"/>
  </r>
  <r>
    <x v="7"/>
    <x v="68"/>
    <x v="1"/>
    <n v="1122"/>
  </r>
  <r>
    <x v="11"/>
    <x v="51"/>
    <x v="2"/>
    <n v="230"/>
  </r>
  <r>
    <x v="10"/>
    <x v="50"/>
    <x v="1"/>
    <n v="916"/>
  </r>
  <r>
    <x v="10"/>
    <x v="48"/>
    <x v="0"/>
    <n v="109"/>
  </r>
  <r>
    <x v="7"/>
    <x v="55"/>
    <x v="6"/>
    <n v="242"/>
  </r>
  <r>
    <x v="11"/>
    <x v="53"/>
    <x v="6"/>
    <n v="125"/>
  </r>
  <r>
    <x v="11"/>
    <x v="48"/>
    <x v="1"/>
    <n v="1146"/>
  </r>
  <r>
    <x v="8"/>
    <x v="14"/>
    <x v="5"/>
    <n v="46"/>
  </r>
  <r>
    <x v="7"/>
    <x v="48"/>
    <x v="1"/>
    <n v="800"/>
  </r>
  <r>
    <x v="11"/>
    <x v="38"/>
    <x v="2"/>
    <n v="222"/>
  </r>
  <r>
    <x v="11"/>
    <x v="43"/>
    <x v="3"/>
    <n v="101"/>
  </r>
  <r>
    <x v="11"/>
    <x v="38"/>
    <x v="3"/>
    <n v="46"/>
  </r>
  <r>
    <x v="8"/>
    <x v="60"/>
    <x v="1"/>
    <n v="518"/>
  </r>
  <r>
    <x v="8"/>
    <x v="12"/>
    <x v="1"/>
    <n v="358"/>
  </r>
  <r>
    <x v="10"/>
    <x v="47"/>
    <x v="5"/>
    <n v="112"/>
  </r>
  <r>
    <x v="10"/>
    <x v="71"/>
    <x v="6"/>
    <n v="311"/>
  </r>
  <r>
    <x v="11"/>
    <x v="72"/>
    <x v="3"/>
    <n v="54"/>
  </r>
  <r>
    <x v="10"/>
    <x v="54"/>
    <x v="5"/>
    <n v="79"/>
  </r>
  <r>
    <x v="11"/>
    <x v="58"/>
    <x v="1"/>
    <n v="1428"/>
  </r>
  <r>
    <x v="7"/>
    <x v="26"/>
    <x v="6"/>
    <n v="203"/>
  </r>
  <r>
    <x v="11"/>
    <x v="10"/>
    <x v="5"/>
    <n v="44"/>
  </r>
  <r>
    <x v="7"/>
    <x v="30"/>
    <x v="3"/>
    <n v="73"/>
  </r>
  <r>
    <x v="7"/>
    <x v="53"/>
    <x v="0"/>
    <n v="83"/>
  </r>
  <r>
    <x v="10"/>
    <x v="66"/>
    <x v="6"/>
    <n v="324"/>
  </r>
  <r>
    <x v="9"/>
    <x v="60"/>
    <x v="0"/>
    <n v="80"/>
  </r>
  <r>
    <x v="11"/>
    <x v="4"/>
    <x v="0"/>
    <n v="61"/>
  </r>
  <r>
    <x v="10"/>
    <x v="11"/>
    <x v="5"/>
    <n v="81"/>
  </r>
  <r>
    <x v="7"/>
    <x v="74"/>
    <x v="0"/>
    <n v="60"/>
  </r>
  <r>
    <x v="8"/>
    <x v="41"/>
    <x v="0"/>
    <n v="30"/>
  </r>
  <r>
    <x v="7"/>
    <x v="23"/>
    <x v="4"/>
    <n v="2370"/>
  </r>
  <r>
    <x v="7"/>
    <x v="11"/>
    <x v="2"/>
    <n v="134"/>
  </r>
  <r>
    <x v="8"/>
    <x v="58"/>
    <x v="6"/>
    <n v="3"/>
  </r>
  <r>
    <x v="7"/>
    <x v="60"/>
    <x v="0"/>
    <n v="136"/>
  </r>
  <r>
    <x v="10"/>
    <x v="69"/>
    <x v="0"/>
    <n v="134"/>
  </r>
  <r>
    <x v="11"/>
    <x v="41"/>
    <x v="4"/>
    <n v="2389"/>
  </r>
  <r>
    <x v="9"/>
    <x v="44"/>
    <x v="6"/>
    <n v="128"/>
  </r>
  <r>
    <x v="7"/>
    <x v="26"/>
    <x v="3"/>
    <n v="59"/>
  </r>
  <r>
    <x v="9"/>
    <x v="64"/>
    <x v="4"/>
    <n v="1028"/>
  </r>
  <r>
    <x v="10"/>
    <x v="62"/>
    <x v="0"/>
    <n v="113"/>
  </r>
  <r>
    <x v="11"/>
    <x v="27"/>
    <x v="5"/>
    <n v="67"/>
  </r>
  <r>
    <x v="10"/>
    <x v="4"/>
    <x v="0"/>
    <n v="88"/>
  </r>
  <r>
    <x v="10"/>
    <x v="25"/>
    <x v="0"/>
    <n v="158"/>
  </r>
  <r>
    <x v="9"/>
    <x v="40"/>
    <x v="5"/>
    <n v="35"/>
  </r>
  <r>
    <x v="7"/>
    <x v="9"/>
    <x v="3"/>
    <n v="47"/>
  </r>
  <r>
    <x v="10"/>
    <x v="28"/>
    <x v="1"/>
    <n v="1057"/>
  </r>
  <r>
    <x v="11"/>
    <x v="66"/>
    <x v="4"/>
    <n v="3650"/>
  </r>
  <r>
    <x v="8"/>
    <x v="64"/>
    <x v="4"/>
    <n v="1132"/>
  </r>
  <r>
    <x v="9"/>
    <x v="39"/>
    <x v="5"/>
    <n v="30"/>
  </r>
  <r>
    <x v="10"/>
    <x v="5"/>
    <x v="2"/>
    <n v="349"/>
  </r>
  <r>
    <x v="7"/>
    <x v="10"/>
    <x v="2"/>
    <n v="117"/>
  </r>
  <r>
    <x v="11"/>
    <x v="45"/>
    <x v="4"/>
    <n v="3177"/>
  </r>
  <r>
    <x v="9"/>
    <x v="27"/>
    <x v="4"/>
    <n v="1746"/>
  </r>
  <r>
    <x v="9"/>
    <x v="67"/>
    <x v="1"/>
    <n v="312"/>
  </r>
  <r>
    <x v="8"/>
    <x v="2"/>
    <x v="6"/>
    <n v="126"/>
  </r>
  <r>
    <x v="10"/>
    <x v="36"/>
    <x v="1"/>
    <n v="1208"/>
  </r>
  <r>
    <x v="11"/>
    <x v="3"/>
    <x v="5"/>
    <n v="59"/>
  </r>
  <r>
    <x v="7"/>
    <x v="50"/>
    <x v="1"/>
    <n v="685"/>
  </r>
  <r>
    <x v="7"/>
    <x v="56"/>
    <x v="5"/>
    <n v="71"/>
  </r>
  <r>
    <x v="7"/>
    <x v="55"/>
    <x v="4"/>
    <n v="2436"/>
  </r>
  <r>
    <x v="10"/>
    <x v="41"/>
    <x v="1"/>
    <n v="843"/>
  </r>
  <r>
    <x v="11"/>
    <x v="68"/>
    <x v="2"/>
    <n v="268"/>
  </r>
  <r>
    <x v="11"/>
    <x v="31"/>
    <x v="0"/>
    <n v="93"/>
  </r>
  <r>
    <x v="8"/>
    <x v="56"/>
    <x v="2"/>
    <n v="145"/>
  </r>
  <r>
    <x v="9"/>
    <x v="47"/>
    <x v="2"/>
    <n v="121"/>
  </r>
  <r>
    <x v="9"/>
    <x v="64"/>
    <x v="1"/>
    <n v="321"/>
  </r>
  <r>
    <x v="9"/>
    <x v="26"/>
    <x v="1"/>
    <n v="325"/>
  </r>
  <r>
    <x v="7"/>
    <x v="38"/>
    <x v="4"/>
    <n v="2446"/>
  </r>
  <r>
    <x v="9"/>
    <x v="44"/>
    <x v="1"/>
    <n v="439"/>
  </r>
  <r>
    <x v="10"/>
    <x v="10"/>
    <x v="0"/>
    <n v="127"/>
  </r>
  <r>
    <x v="8"/>
    <x v="10"/>
    <x v="6"/>
    <n v="96"/>
  </r>
  <r>
    <x v="8"/>
    <x v="70"/>
    <x v="5"/>
    <n v="96"/>
  </r>
  <r>
    <x v="9"/>
    <x v="19"/>
    <x v="3"/>
    <n v="38"/>
  </r>
  <r>
    <x v="10"/>
    <x v="70"/>
    <x v="0"/>
    <n v="150"/>
  </r>
  <r>
    <x v="11"/>
    <x v="47"/>
    <x v="1"/>
    <n v="1267"/>
  </r>
  <r>
    <x v="11"/>
    <x v="29"/>
    <x v="0"/>
    <n v="93"/>
  </r>
  <r>
    <x v="8"/>
    <x v="31"/>
    <x v="4"/>
    <n v="39"/>
  </r>
  <r>
    <x v="8"/>
    <x v="60"/>
    <x v="0"/>
    <n v="67"/>
  </r>
  <r>
    <x v="11"/>
    <x v="49"/>
    <x v="6"/>
    <n v="186"/>
  </r>
  <r>
    <x v="9"/>
    <x v="44"/>
    <x v="3"/>
    <n v="25"/>
  </r>
  <r>
    <x v="9"/>
    <x v="28"/>
    <x v="1"/>
    <n v="540"/>
  </r>
  <r>
    <x v="7"/>
    <x v="3"/>
    <x v="0"/>
    <n v="98"/>
  </r>
  <r>
    <x v="10"/>
    <x v="33"/>
    <x v="0"/>
    <n v="104"/>
  </r>
  <r>
    <x v="7"/>
    <x v="21"/>
    <x v="3"/>
    <n v="36"/>
  </r>
  <r>
    <x v="11"/>
    <x v="65"/>
    <x v="0"/>
    <n v="70"/>
  </r>
  <r>
    <x v="7"/>
    <x v="11"/>
    <x v="0"/>
    <n v="91"/>
  </r>
  <r>
    <x v="11"/>
    <x v="70"/>
    <x v="6"/>
    <n v="218"/>
  </r>
  <r>
    <x v="11"/>
    <x v="6"/>
    <x v="0"/>
    <n v="105"/>
  </r>
  <r>
    <x v="8"/>
    <x v="71"/>
    <x v="1"/>
    <n v="461"/>
  </r>
  <r>
    <x v="7"/>
    <x v="57"/>
    <x v="3"/>
    <n v="30"/>
  </r>
  <r>
    <x v="10"/>
    <x v="16"/>
    <x v="5"/>
    <n v="113"/>
  </r>
  <r>
    <x v="7"/>
    <x v="4"/>
    <x v="1"/>
    <n v="764"/>
  </r>
  <r>
    <x v="7"/>
    <x v="41"/>
    <x v="0"/>
    <n v="75"/>
  </r>
  <r>
    <x v="7"/>
    <x v="16"/>
    <x v="6"/>
    <n v="132"/>
  </r>
  <r>
    <x v="9"/>
    <x v="15"/>
    <x v="4"/>
    <n v="1591"/>
  </r>
  <r>
    <x v="11"/>
    <x v="60"/>
    <x v="3"/>
    <n v="63"/>
  </r>
  <r>
    <x v="11"/>
    <x v="68"/>
    <x v="4"/>
    <n v="3079"/>
  </r>
  <r>
    <x v="11"/>
    <x v="0"/>
    <x v="0"/>
    <n v="137"/>
  </r>
  <r>
    <x v="8"/>
    <x v="28"/>
    <x v="4"/>
    <n v="1538"/>
  </r>
  <r>
    <x v="9"/>
    <x v="20"/>
    <x v="6"/>
    <n v="84"/>
  </r>
  <r>
    <x v="10"/>
    <x v="24"/>
    <x v="3"/>
    <n v="98"/>
  </r>
  <r>
    <x v="8"/>
    <x v="13"/>
    <x v="2"/>
    <n v="112"/>
  </r>
  <r>
    <x v="11"/>
    <x v="32"/>
    <x v="3"/>
    <n v="64"/>
  </r>
  <r>
    <x v="8"/>
    <x v="29"/>
    <x v="4"/>
    <n v="1857"/>
  </r>
  <r>
    <x v="10"/>
    <x v="69"/>
    <x v="6"/>
    <n v="296"/>
  </r>
  <r>
    <x v="7"/>
    <x v="73"/>
    <x v="3"/>
    <n v="50"/>
  </r>
  <r>
    <x v="10"/>
    <x v="29"/>
    <x v="6"/>
    <n v="349"/>
  </r>
  <r>
    <x v="10"/>
    <x v="29"/>
    <x v="0"/>
    <n v="140"/>
  </r>
  <r>
    <x v="8"/>
    <x v="69"/>
    <x v="6"/>
    <n v="102"/>
  </r>
  <r>
    <x v="10"/>
    <x v="21"/>
    <x v="0"/>
    <n v="99"/>
  </r>
  <r>
    <x v="10"/>
    <x v="36"/>
    <x v="0"/>
    <n v="130"/>
  </r>
  <r>
    <x v="9"/>
    <x v="53"/>
    <x v="0"/>
    <n v="42"/>
  </r>
  <r>
    <x v="7"/>
    <x v="65"/>
    <x v="4"/>
    <n v="1714"/>
  </r>
  <r>
    <x v="11"/>
    <x v="50"/>
    <x v="3"/>
    <n v="21"/>
  </r>
  <r>
    <x v="8"/>
    <x v="15"/>
    <x v="6"/>
    <n v="85"/>
  </r>
  <r>
    <x v="10"/>
    <x v="1"/>
    <x v="5"/>
    <n v="75"/>
  </r>
  <r>
    <x v="10"/>
    <x v="16"/>
    <x v="0"/>
    <n v="107"/>
  </r>
  <r>
    <x v="10"/>
    <x v="26"/>
    <x v="6"/>
    <n v="243"/>
  </r>
  <r>
    <x v="9"/>
    <x v="41"/>
    <x v="3"/>
    <n v="30"/>
  </r>
  <r>
    <x v="9"/>
    <x v="22"/>
    <x v="1"/>
    <n v="456"/>
  </r>
  <r>
    <x v="9"/>
    <x v="66"/>
    <x v="5"/>
    <n v="71"/>
  </r>
  <r>
    <x v="8"/>
    <x v="70"/>
    <x v="0"/>
    <n v="51"/>
  </r>
  <r>
    <x v="10"/>
    <x v="0"/>
    <x v="1"/>
    <n v="1557"/>
  </r>
  <r>
    <x v="11"/>
    <x v="30"/>
    <x v="4"/>
    <n v="2898"/>
  </r>
  <r>
    <x v="8"/>
    <x v="58"/>
    <x v="5"/>
    <n v="1"/>
  </r>
  <r>
    <x v="10"/>
    <x v="13"/>
    <x v="0"/>
    <n v="126"/>
  </r>
  <r>
    <x v="10"/>
    <x v="43"/>
    <x v="1"/>
    <n v="993"/>
  </r>
  <r>
    <x v="7"/>
    <x v="33"/>
    <x v="6"/>
    <n v="133"/>
  </r>
  <r>
    <x v="7"/>
    <x v="60"/>
    <x v="3"/>
    <n v="77"/>
  </r>
  <r>
    <x v="10"/>
    <x v="36"/>
    <x v="6"/>
    <n v="329"/>
  </r>
  <r>
    <x v="7"/>
    <x v="6"/>
    <x v="2"/>
    <n v="125"/>
  </r>
  <r>
    <x v="11"/>
    <x v="61"/>
    <x v="4"/>
    <n v="1740"/>
  </r>
  <r>
    <x v="7"/>
    <x v="50"/>
    <x v="2"/>
    <n v="106"/>
  </r>
  <r>
    <x v="10"/>
    <x v="74"/>
    <x v="5"/>
    <n v="70"/>
  </r>
  <r>
    <x v="9"/>
    <x v="31"/>
    <x v="6"/>
    <n v="153"/>
  </r>
  <r>
    <x v="7"/>
    <x v="51"/>
    <x v="6"/>
    <n v="198"/>
  </r>
  <r>
    <x v="11"/>
    <x v="64"/>
    <x v="0"/>
    <n v="78"/>
  </r>
  <r>
    <x v="10"/>
    <x v="57"/>
    <x v="4"/>
    <n v="3535"/>
  </r>
  <r>
    <x v="9"/>
    <x v="56"/>
    <x v="6"/>
    <n v="85"/>
  </r>
  <r>
    <x v="8"/>
    <x v="71"/>
    <x v="4"/>
    <n v="1665"/>
  </r>
  <r>
    <x v="11"/>
    <x v="74"/>
    <x v="1"/>
    <n v="855"/>
  </r>
  <r>
    <x v="9"/>
    <x v="40"/>
    <x v="1"/>
    <n v="542"/>
  </r>
  <r>
    <x v="10"/>
    <x v="34"/>
    <x v="6"/>
    <n v="223"/>
  </r>
  <r>
    <x v="7"/>
    <x v="19"/>
    <x v="2"/>
    <n v="108"/>
  </r>
  <r>
    <x v="11"/>
    <x v="68"/>
    <x v="1"/>
    <n v="1621"/>
  </r>
  <r>
    <x v="10"/>
    <x v="21"/>
    <x v="6"/>
    <n v="243"/>
  </r>
  <r>
    <x v="9"/>
    <x v="74"/>
    <x v="6"/>
    <n v="83"/>
  </r>
  <r>
    <x v="9"/>
    <x v="53"/>
    <x v="4"/>
    <n v="1133"/>
  </r>
  <r>
    <x v="9"/>
    <x v="73"/>
    <x v="1"/>
    <n v="347"/>
  </r>
  <r>
    <x v="11"/>
    <x v="41"/>
    <x v="6"/>
    <n v="140"/>
  </r>
  <r>
    <x v="10"/>
    <x v="17"/>
    <x v="0"/>
    <n v="135"/>
  </r>
  <r>
    <x v="7"/>
    <x v="33"/>
    <x v="3"/>
    <n v="31"/>
  </r>
  <r>
    <x v="9"/>
    <x v="13"/>
    <x v="2"/>
    <n v="102"/>
  </r>
  <r>
    <x v="10"/>
    <x v="51"/>
    <x v="6"/>
    <n v="333"/>
  </r>
  <r>
    <x v="7"/>
    <x v="48"/>
    <x v="6"/>
    <n v="191"/>
  </r>
  <r>
    <x v="7"/>
    <x v="61"/>
    <x v="2"/>
    <n v="106"/>
  </r>
  <r>
    <x v="8"/>
    <x v="69"/>
    <x v="4"/>
    <n v="1640"/>
  </r>
  <r>
    <x v="11"/>
    <x v="50"/>
    <x v="4"/>
    <n v="1346"/>
  </r>
  <r>
    <x v="9"/>
    <x v="44"/>
    <x v="2"/>
    <n v="88"/>
  </r>
  <r>
    <x v="10"/>
    <x v="72"/>
    <x v="0"/>
    <n v="122"/>
  </r>
  <r>
    <x v="11"/>
    <x v="66"/>
    <x v="6"/>
    <n v="277"/>
  </r>
  <r>
    <x v="10"/>
    <x v="74"/>
    <x v="6"/>
    <n v="218"/>
  </r>
  <r>
    <x v="11"/>
    <x v="62"/>
    <x v="3"/>
    <n v="67"/>
  </r>
  <r>
    <x v="7"/>
    <x v="41"/>
    <x v="1"/>
    <n v="718"/>
  </r>
  <r>
    <x v="11"/>
    <x v="18"/>
    <x v="0"/>
    <n v="92"/>
  </r>
  <r>
    <x v="10"/>
    <x v="27"/>
    <x v="3"/>
    <n v="70"/>
  </r>
  <r>
    <x v="7"/>
    <x v="37"/>
    <x v="1"/>
    <n v="850"/>
  </r>
  <r>
    <x v="11"/>
    <x v="57"/>
    <x v="5"/>
    <n v="62"/>
  </r>
  <r>
    <x v="11"/>
    <x v="11"/>
    <x v="3"/>
    <n v="43"/>
  </r>
  <r>
    <x v="7"/>
    <x v="73"/>
    <x v="0"/>
    <n v="71"/>
  </r>
  <r>
    <x v="9"/>
    <x v="7"/>
    <x v="5"/>
    <n v="58"/>
  </r>
  <r>
    <x v="8"/>
    <x v="72"/>
    <x v="0"/>
    <n v="55"/>
  </r>
  <r>
    <x v="10"/>
    <x v="55"/>
    <x v="3"/>
    <n v="82"/>
  </r>
  <r>
    <x v="9"/>
    <x v="61"/>
    <x v="5"/>
    <n v="51"/>
  </r>
  <r>
    <x v="9"/>
    <x v="51"/>
    <x v="4"/>
    <n v="1287"/>
  </r>
  <r>
    <x v="8"/>
    <x v="5"/>
    <x v="2"/>
    <n v="52"/>
  </r>
  <r>
    <x v="9"/>
    <x v="0"/>
    <x v="5"/>
    <n v="49"/>
  </r>
  <r>
    <x v="10"/>
    <x v="52"/>
    <x v="2"/>
    <n v="253"/>
  </r>
  <r>
    <x v="7"/>
    <x v="49"/>
    <x v="6"/>
    <n v="218"/>
  </r>
  <r>
    <x v="7"/>
    <x v="61"/>
    <x v="4"/>
    <n v="1522"/>
  </r>
  <r>
    <x v="7"/>
    <x v="56"/>
    <x v="1"/>
    <n v="588"/>
  </r>
  <r>
    <x v="10"/>
    <x v="46"/>
    <x v="6"/>
    <n v="337"/>
  </r>
  <r>
    <x v="8"/>
    <x v="42"/>
    <x v="1"/>
    <n v="391"/>
  </r>
  <r>
    <x v="11"/>
    <x v="54"/>
    <x v="6"/>
    <n v="153"/>
  </r>
  <r>
    <x v="9"/>
    <x v="15"/>
    <x v="2"/>
    <n v="82"/>
  </r>
  <r>
    <x v="9"/>
    <x v="60"/>
    <x v="6"/>
    <n v="127"/>
  </r>
  <r>
    <x v="8"/>
    <x v="11"/>
    <x v="0"/>
    <n v="49"/>
  </r>
  <r>
    <x v="11"/>
    <x v="42"/>
    <x v="1"/>
    <n v="915"/>
  </r>
  <r>
    <x v="11"/>
    <x v="53"/>
    <x v="2"/>
    <n v="169"/>
  </r>
  <r>
    <x v="9"/>
    <x v="56"/>
    <x v="5"/>
    <n v="64"/>
  </r>
  <r>
    <x v="10"/>
    <x v="5"/>
    <x v="6"/>
    <n v="276"/>
  </r>
  <r>
    <x v="7"/>
    <x v="46"/>
    <x v="1"/>
    <n v="896"/>
  </r>
  <r>
    <x v="7"/>
    <x v="15"/>
    <x v="4"/>
    <n v="2668"/>
  </r>
  <r>
    <x v="10"/>
    <x v="41"/>
    <x v="2"/>
    <n v="264"/>
  </r>
  <r>
    <x v="9"/>
    <x v="29"/>
    <x v="1"/>
    <n v="564"/>
  </r>
  <r>
    <x v="10"/>
    <x v="57"/>
    <x v="5"/>
    <n v="110"/>
  </r>
  <r>
    <x v="10"/>
    <x v="53"/>
    <x v="3"/>
    <n v="71"/>
  </r>
  <r>
    <x v="8"/>
    <x v="55"/>
    <x v="3"/>
    <n v="23"/>
  </r>
  <r>
    <x v="10"/>
    <x v="50"/>
    <x v="2"/>
    <n v="222"/>
  </r>
  <r>
    <x v="11"/>
    <x v="61"/>
    <x v="1"/>
    <n v="786"/>
  </r>
  <r>
    <x v="8"/>
    <x v="31"/>
    <x v="6"/>
    <n v="1"/>
  </r>
  <r>
    <x v="9"/>
    <x v="67"/>
    <x v="2"/>
    <n v="117"/>
  </r>
  <r>
    <x v="10"/>
    <x v="54"/>
    <x v="2"/>
    <n v="307"/>
  </r>
  <r>
    <x v="7"/>
    <x v="36"/>
    <x v="1"/>
    <n v="952"/>
  </r>
  <r>
    <x v="11"/>
    <x v="9"/>
    <x v="5"/>
    <n v="52"/>
  </r>
  <r>
    <x v="9"/>
    <x v="68"/>
    <x v="0"/>
    <n v="61"/>
  </r>
  <r>
    <x v="8"/>
    <x v="65"/>
    <x v="0"/>
    <n v="51"/>
  </r>
  <r>
    <x v="7"/>
    <x v="9"/>
    <x v="6"/>
    <n v="108"/>
  </r>
  <r>
    <x v="9"/>
    <x v="60"/>
    <x v="5"/>
    <n v="91"/>
  </r>
  <r>
    <x v="11"/>
    <x v="52"/>
    <x v="2"/>
    <n v="166"/>
  </r>
  <r>
    <x v="11"/>
    <x v="6"/>
    <x v="1"/>
    <n v="1213"/>
  </r>
  <r>
    <x v="7"/>
    <x v="56"/>
    <x v="2"/>
    <n v="141"/>
  </r>
  <r>
    <x v="11"/>
    <x v="7"/>
    <x v="0"/>
    <n v="69"/>
  </r>
  <r>
    <x v="8"/>
    <x v="24"/>
    <x v="1"/>
    <n v="449"/>
  </r>
  <r>
    <x v="10"/>
    <x v="40"/>
    <x v="4"/>
    <n v="3612"/>
  </r>
  <r>
    <x v="9"/>
    <x v="36"/>
    <x v="4"/>
    <n v="1540"/>
  </r>
  <r>
    <x v="11"/>
    <x v="11"/>
    <x v="4"/>
    <n v="2686"/>
  </r>
  <r>
    <x v="8"/>
    <x v="51"/>
    <x v="3"/>
    <n v="39"/>
  </r>
  <r>
    <x v="10"/>
    <x v="45"/>
    <x v="5"/>
    <n v="90"/>
  </r>
  <r>
    <x v="7"/>
    <x v="50"/>
    <x v="5"/>
    <n v="48"/>
  </r>
  <r>
    <x v="9"/>
    <x v="61"/>
    <x v="3"/>
    <n v="27"/>
  </r>
  <r>
    <x v="9"/>
    <x v="19"/>
    <x v="2"/>
    <n v="102"/>
  </r>
  <r>
    <x v="9"/>
    <x v="49"/>
    <x v="0"/>
    <n v="98"/>
  </r>
  <r>
    <x v="8"/>
    <x v="50"/>
    <x v="5"/>
    <n v="44"/>
  </r>
  <r>
    <x v="10"/>
    <x v="7"/>
    <x v="5"/>
    <n v="165"/>
  </r>
  <r>
    <x v="8"/>
    <x v="58"/>
    <x v="0"/>
    <n v="1"/>
  </r>
  <r>
    <x v="10"/>
    <x v="67"/>
    <x v="0"/>
    <n v="119"/>
  </r>
  <r>
    <x v="10"/>
    <x v="15"/>
    <x v="4"/>
    <n v="3551"/>
  </r>
  <r>
    <x v="10"/>
    <x v="24"/>
    <x v="6"/>
    <n v="306"/>
  </r>
  <r>
    <x v="9"/>
    <x v="32"/>
    <x v="1"/>
    <n v="466"/>
  </r>
  <r>
    <x v="7"/>
    <x v="47"/>
    <x v="1"/>
    <n v="774"/>
  </r>
  <r>
    <x v="10"/>
    <x v="35"/>
    <x v="5"/>
    <n v="142"/>
  </r>
  <r>
    <x v="7"/>
    <x v="47"/>
    <x v="3"/>
    <n v="60"/>
  </r>
  <r>
    <x v="11"/>
    <x v="64"/>
    <x v="6"/>
    <n v="135"/>
  </r>
  <r>
    <x v="8"/>
    <x v="70"/>
    <x v="6"/>
    <n v="141"/>
  </r>
  <r>
    <x v="7"/>
    <x v="18"/>
    <x v="2"/>
    <n v="129"/>
  </r>
  <r>
    <x v="10"/>
    <x v="59"/>
    <x v="0"/>
    <n v="111"/>
  </r>
  <r>
    <x v="7"/>
    <x v="52"/>
    <x v="5"/>
    <n v="60"/>
  </r>
  <r>
    <x v="10"/>
    <x v="4"/>
    <x v="6"/>
    <n v="216"/>
  </r>
  <r>
    <x v="11"/>
    <x v="26"/>
    <x v="1"/>
    <n v="1043"/>
  </r>
  <r>
    <x v="8"/>
    <x v="8"/>
    <x v="2"/>
    <n v="100"/>
  </r>
  <r>
    <x v="10"/>
    <x v="27"/>
    <x v="0"/>
    <n v="141"/>
  </r>
  <r>
    <x v="9"/>
    <x v="13"/>
    <x v="3"/>
    <n v="35"/>
  </r>
  <r>
    <x v="8"/>
    <x v="50"/>
    <x v="2"/>
    <n v="118"/>
  </r>
  <r>
    <x v="8"/>
    <x v="24"/>
    <x v="6"/>
    <n v="100"/>
  </r>
  <r>
    <x v="11"/>
    <x v="25"/>
    <x v="3"/>
    <n v="77"/>
  </r>
  <r>
    <x v="11"/>
    <x v="27"/>
    <x v="2"/>
    <n v="224"/>
  </r>
  <r>
    <x v="7"/>
    <x v="13"/>
    <x v="5"/>
    <n v="59"/>
  </r>
  <r>
    <x v="8"/>
    <x v="62"/>
    <x v="2"/>
    <n v="87"/>
  </r>
  <r>
    <x v="11"/>
    <x v="8"/>
    <x v="1"/>
    <n v="623"/>
  </r>
  <r>
    <x v="10"/>
    <x v="7"/>
    <x v="4"/>
    <n v="5389"/>
  </r>
  <r>
    <x v="10"/>
    <x v="67"/>
    <x v="6"/>
    <n v="330"/>
  </r>
  <r>
    <x v="8"/>
    <x v="34"/>
    <x v="1"/>
    <n v="508"/>
  </r>
  <r>
    <x v="9"/>
    <x v="54"/>
    <x v="6"/>
    <n v="94"/>
  </r>
  <r>
    <x v="11"/>
    <x v="59"/>
    <x v="6"/>
    <n v="181"/>
  </r>
  <r>
    <x v="10"/>
    <x v="42"/>
    <x v="3"/>
    <n v="58"/>
  </r>
  <r>
    <x v="9"/>
    <x v="27"/>
    <x v="5"/>
    <n v="69"/>
  </r>
  <r>
    <x v="10"/>
    <x v="23"/>
    <x v="6"/>
    <n v="307"/>
  </r>
  <r>
    <x v="10"/>
    <x v="62"/>
    <x v="5"/>
    <n v="102"/>
  </r>
  <r>
    <x v="7"/>
    <x v="57"/>
    <x v="5"/>
    <n v="41"/>
  </r>
  <r>
    <x v="8"/>
    <x v="33"/>
    <x v="6"/>
    <n v="53"/>
  </r>
  <r>
    <x v="11"/>
    <x v="37"/>
    <x v="3"/>
    <n v="67"/>
  </r>
  <r>
    <x v="8"/>
    <x v="13"/>
    <x v="3"/>
    <n v="29"/>
  </r>
  <r>
    <x v="7"/>
    <x v="29"/>
    <x v="0"/>
    <n v="127"/>
  </r>
  <r>
    <x v="10"/>
    <x v="19"/>
    <x v="5"/>
    <n v="65"/>
  </r>
  <r>
    <x v="10"/>
    <x v="7"/>
    <x v="2"/>
    <n v="503"/>
  </r>
  <r>
    <x v="10"/>
    <x v="65"/>
    <x v="0"/>
    <n v="104"/>
  </r>
  <r>
    <x v="9"/>
    <x v="14"/>
    <x v="2"/>
    <n v="90"/>
  </r>
  <r>
    <x v="11"/>
    <x v="30"/>
    <x v="1"/>
    <n v="1458"/>
  </r>
  <r>
    <x v="9"/>
    <x v="18"/>
    <x v="5"/>
    <n v="44"/>
  </r>
  <r>
    <x v="8"/>
    <x v="28"/>
    <x v="3"/>
    <n v="39"/>
  </r>
  <r>
    <x v="11"/>
    <x v="5"/>
    <x v="6"/>
    <n v="201"/>
  </r>
  <r>
    <x v="7"/>
    <x v="58"/>
    <x v="2"/>
    <n v="158"/>
  </r>
  <r>
    <x v="10"/>
    <x v="67"/>
    <x v="1"/>
    <n v="906"/>
  </r>
  <r>
    <x v="11"/>
    <x v="37"/>
    <x v="4"/>
    <n v="2991"/>
  </r>
  <r>
    <x v="10"/>
    <x v="74"/>
    <x v="0"/>
    <n v="111"/>
  </r>
  <r>
    <x v="7"/>
    <x v="63"/>
    <x v="0"/>
    <n v="131"/>
  </r>
  <r>
    <x v="11"/>
    <x v="21"/>
    <x v="4"/>
    <n v="2190"/>
  </r>
  <r>
    <x v="9"/>
    <x v="67"/>
    <x v="6"/>
    <n v="116"/>
  </r>
  <r>
    <x v="10"/>
    <x v="28"/>
    <x v="2"/>
    <n v="288"/>
  </r>
  <r>
    <x v="10"/>
    <x v="14"/>
    <x v="2"/>
    <n v="222"/>
  </r>
  <r>
    <x v="8"/>
    <x v="37"/>
    <x v="5"/>
    <n v="57"/>
  </r>
  <r>
    <x v="7"/>
    <x v="59"/>
    <x v="0"/>
    <n v="68"/>
  </r>
  <r>
    <x v="11"/>
    <x v="35"/>
    <x v="3"/>
    <n v="34"/>
  </r>
  <r>
    <x v="7"/>
    <x v="23"/>
    <x v="5"/>
    <n v="125"/>
  </r>
  <r>
    <x v="7"/>
    <x v="29"/>
    <x v="4"/>
    <n v="2521"/>
  </r>
  <r>
    <x v="7"/>
    <x v="48"/>
    <x v="0"/>
    <n v="116"/>
  </r>
  <r>
    <x v="8"/>
    <x v="44"/>
    <x v="4"/>
    <n v="1392"/>
  </r>
  <r>
    <x v="11"/>
    <x v="23"/>
    <x v="4"/>
    <n v="2946"/>
  </r>
  <r>
    <x v="8"/>
    <x v="48"/>
    <x v="0"/>
    <n v="58"/>
  </r>
  <r>
    <x v="11"/>
    <x v="32"/>
    <x v="6"/>
    <n v="211"/>
  </r>
  <r>
    <x v="9"/>
    <x v="48"/>
    <x v="4"/>
    <n v="1414"/>
  </r>
  <r>
    <x v="9"/>
    <x v="58"/>
    <x v="2"/>
    <n v="107"/>
  </r>
  <r>
    <x v="8"/>
    <x v="11"/>
    <x v="4"/>
    <n v="1379"/>
  </r>
  <r>
    <x v="9"/>
    <x v="65"/>
    <x v="1"/>
    <n v="314"/>
  </r>
  <r>
    <x v="9"/>
    <x v="26"/>
    <x v="0"/>
    <n v="54"/>
  </r>
  <r>
    <x v="8"/>
    <x v="43"/>
    <x v="1"/>
    <n v="454"/>
  </r>
  <r>
    <x v="9"/>
    <x v="62"/>
    <x v="1"/>
    <n v="442"/>
  </r>
  <r>
    <x v="7"/>
    <x v="14"/>
    <x v="0"/>
    <n v="86"/>
  </r>
  <r>
    <x v="7"/>
    <x v="37"/>
    <x v="4"/>
    <n v="2147"/>
  </r>
  <r>
    <x v="8"/>
    <x v="11"/>
    <x v="1"/>
    <n v="482"/>
  </r>
  <r>
    <x v="7"/>
    <x v="60"/>
    <x v="2"/>
    <n v="228"/>
  </r>
  <r>
    <x v="10"/>
    <x v="16"/>
    <x v="6"/>
    <n v="222"/>
  </r>
  <r>
    <x v="11"/>
    <x v="19"/>
    <x v="4"/>
    <n v="1781"/>
  </r>
  <r>
    <x v="8"/>
    <x v="67"/>
    <x v="5"/>
    <n v="55"/>
  </r>
  <r>
    <x v="11"/>
    <x v="45"/>
    <x v="3"/>
    <n v="81"/>
  </r>
  <r>
    <x v="8"/>
    <x v="53"/>
    <x v="5"/>
    <n v="47"/>
  </r>
  <r>
    <x v="10"/>
    <x v="15"/>
    <x v="3"/>
    <n v="94"/>
  </r>
  <r>
    <x v="11"/>
    <x v="0"/>
    <x v="2"/>
    <n v="322"/>
  </r>
  <r>
    <x v="8"/>
    <x v="21"/>
    <x v="1"/>
    <n v="321"/>
  </r>
  <r>
    <x v="7"/>
    <x v="65"/>
    <x v="2"/>
    <n v="129"/>
  </r>
  <r>
    <x v="8"/>
    <x v="58"/>
    <x v="4"/>
    <n v="113"/>
  </r>
  <r>
    <x v="7"/>
    <x v="45"/>
    <x v="6"/>
    <n v="194"/>
  </r>
  <r>
    <x v="10"/>
    <x v="12"/>
    <x v="2"/>
    <n v="276"/>
  </r>
  <r>
    <x v="10"/>
    <x v="51"/>
    <x v="0"/>
    <n v="117"/>
  </r>
  <r>
    <x v="10"/>
    <x v="47"/>
    <x v="1"/>
    <n v="985"/>
  </r>
  <r>
    <x v="7"/>
    <x v="5"/>
    <x v="4"/>
    <n v="1886"/>
  </r>
  <r>
    <x v="11"/>
    <x v="1"/>
    <x v="0"/>
    <n v="46"/>
  </r>
  <r>
    <x v="7"/>
    <x v="49"/>
    <x v="5"/>
    <n v="97"/>
  </r>
  <r>
    <x v="7"/>
    <x v="13"/>
    <x v="3"/>
    <n v="41"/>
  </r>
  <r>
    <x v="7"/>
    <x v="4"/>
    <x v="2"/>
    <n v="106"/>
  </r>
  <r>
    <x v="8"/>
    <x v="41"/>
    <x v="6"/>
    <n v="86"/>
  </r>
  <r>
    <x v="8"/>
    <x v="24"/>
    <x v="5"/>
    <n v="88"/>
  </r>
  <r>
    <x v="9"/>
    <x v="59"/>
    <x v="5"/>
    <n v="32"/>
  </r>
  <r>
    <x v="8"/>
    <x v="37"/>
    <x v="4"/>
    <n v="1566"/>
  </r>
  <r>
    <x v="10"/>
    <x v="47"/>
    <x v="2"/>
    <n v="364"/>
  </r>
  <r>
    <x v="11"/>
    <x v="7"/>
    <x v="4"/>
    <n v="2158"/>
  </r>
  <r>
    <x v="8"/>
    <x v="28"/>
    <x v="5"/>
    <n v="73"/>
  </r>
  <r>
    <x v="10"/>
    <x v="70"/>
    <x v="1"/>
    <n v="1139"/>
  </r>
  <r>
    <x v="11"/>
    <x v="2"/>
    <x v="3"/>
    <n v="57"/>
  </r>
  <r>
    <x v="8"/>
    <x v="71"/>
    <x v="5"/>
    <n v="74"/>
  </r>
  <r>
    <x v="11"/>
    <x v="34"/>
    <x v="6"/>
    <n v="207"/>
  </r>
  <r>
    <x v="11"/>
    <x v="34"/>
    <x v="0"/>
    <n v="108"/>
  </r>
  <r>
    <x v="9"/>
    <x v="58"/>
    <x v="0"/>
    <n v="40"/>
  </r>
  <r>
    <x v="10"/>
    <x v="26"/>
    <x v="3"/>
    <n v="76"/>
  </r>
  <r>
    <x v="10"/>
    <x v="26"/>
    <x v="5"/>
    <n v="107"/>
  </r>
  <r>
    <x v="8"/>
    <x v="27"/>
    <x v="6"/>
    <n v="114"/>
  </r>
  <r>
    <x v="11"/>
    <x v="69"/>
    <x v="2"/>
    <n v="260"/>
  </r>
  <r>
    <x v="11"/>
    <x v="2"/>
    <x v="2"/>
    <n v="216"/>
  </r>
  <r>
    <x v="11"/>
    <x v="53"/>
    <x v="5"/>
    <n v="51"/>
  </r>
  <r>
    <x v="11"/>
    <x v="63"/>
    <x v="5"/>
    <n v="56"/>
  </r>
  <r>
    <x v="7"/>
    <x v="3"/>
    <x v="1"/>
    <n v="753"/>
  </r>
  <r>
    <x v="7"/>
    <x v="43"/>
    <x v="1"/>
    <n v="739"/>
  </r>
  <r>
    <x v="8"/>
    <x v="70"/>
    <x v="3"/>
    <n v="62"/>
  </r>
  <r>
    <x v="8"/>
    <x v="28"/>
    <x v="2"/>
    <n v="114"/>
  </r>
  <r>
    <x v="8"/>
    <x v="51"/>
    <x v="5"/>
    <n v="60"/>
  </r>
  <r>
    <x v="9"/>
    <x v="59"/>
    <x v="1"/>
    <n v="488"/>
  </r>
  <r>
    <x v="8"/>
    <x v="48"/>
    <x v="4"/>
    <n v="1545"/>
  </r>
  <r>
    <x v="7"/>
    <x v="43"/>
    <x v="6"/>
    <n v="184"/>
  </r>
  <r>
    <x v="9"/>
    <x v="68"/>
    <x v="5"/>
    <n v="57"/>
  </r>
  <r>
    <x v="11"/>
    <x v="20"/>
    <x v="5"/>
    <n v="68"/>
  </r>
  <r>
    <x v="9"/>
    <x v="11"/>
    <x v="6"/>
    <n v="145"/>
  </r>
  <r>
    <x v="11"/>
    <x v="60"/>
    <x v="2"/>
    <n v="207"/>
  </r>
  <r>
    <x v="10"/>
    <x v="29"/>
    <x v="1"/>
    <n v="1577"/>
  </r>
  <r>
    <x v="9"/>
    <x v="70"/>
    <x v="6"/>
    <n v="154"/>
  </r>
  <r>
    <x v="10"/>
    <x v="42"/>
    <x v="4"/>
    <n v="2192"/>
  </r>
  <r>
    <x v="11"/>
    <x v="45"/>
    <x v="6"/>
    <n v="227"/>
  </r>
  <r>
    <x v="7"/>
    <x v="28"/>
    <x v="6"/>
    <n v="221"/>
  </r>
  <r>
    <x v="11"/>
    <x v="17"/>
    <x v="0"/>
    <n v="67"/>
  </r>
  <r>
    <x v="10"/>
    <x v="15"/>
    <x v="6"/>
    <n v="299"/>
  </r>
  <r>
    <x v="10"/>
    <x v="68"/>
    <x v="3"/>
    <n v="77"/>
  </r>
  <r>
    <x v="9"/>
    <x v="48"/>
    <x v="6"/>
    <n v="147"/>
  </r>
  <r>
    <x v="11"/>
    <x v="41"/>
    <x v="5"/>
    <n v="40"/>
  </r>
  <r>
    <x v="10"/>
    <x v="58"/>
    <x v="5"/>
    <n v="167"/>
  </r>
  <r>
    <x v="7"/>
    <x v="36"/>
    <x v="4"/>
    <n v="2271"/>
  </r>
  <r>
    <x v="8"/>
    <x v="40"/>
    <x v="1"/>
    <n v="574"/>
  </r>
  <r>
    <x v="7"/>
    <x v="59"/>
    <x v="1"/>
    <n v="821"/>
  </r>
  <r>
    <x v="10"/>
    <x v="42"/>
    <x v="2"/>
    <n v="217"/>
  </r>
  <r>
    <x v="9"/>
    <x v="18"/>
    <x v="0"/>
    <n v="45"/>
  </r>
  <r>
    <x v="10"/>
    <x v="39"/>
    <x v="6"/>
    <n v="282"/>
  </r>
  <r>
    <x v="8"/>
    <x v="30"/>
    <x v="0"/>
    <n v="49"/>
  </r>
  <r>
    <x v="11"/>
    <x v="28"/>
    <x v="6"/>
    <n v="227"/>
  </r>
  <r>
    <x v="10"/>
    <x v="40"/>
    <x v="5"/>
    <n v="113"/>
  </r>
  <r>
    <x v="7"/>
    <x v="52"/>
    <x v="4"/>
    <n v="1952"/>
  </r>
  <r>
    <x v="8"/>
    <x v="22"/>
    <x v="2"/>
    <n v="111"/>
  </r>
  <r>
    <x v="11"/>
    <x v="23"/>
    <x v="6"/>
    <n v="229"/>
  </r>
  <r>
    <x v="7"/>
    <x v="22"/>
    <x v="6"/>
    <n v="185"/>
  </r>
  <r>
    <x v="7"/>
    <x v="50"/>
    <x v="3"/>
    <n v="56"/>
  </r>
  <r>
    <x v="11"/>
    <x v="16"/>
    <x v="6"/>
    <n v="168"/>
  </r>
  <r>
    <x v="10"/>
    <x v="30"/>
    <x v="5"/>
    <n v="106"/>
  </r>
  <r>
    <x v="9"/>
    <x v="58"/>
    <x v="3"/>
    <n v="52"/>
  </r>
  <r>
    <x v="11"/>
    <x v="11"/>
    <x v="2"/>
    <n v="231"/>
  </r>
  <r>
    <x v="9"/>
    <x v="53"/>
    <x v="6"/>
    <n v="82"/>
  </r>
  <r>
    <x v="9"/>
    <x v="36"/>
    <x v="2"/>
    <n v="95"/>
  </r>
  <r>
    <x v="10"/>
    <x v="66"/>
    <x v="0"/>
    <n v="139"/>
  </r>
  <r>
    <x v="7"/>
    <x v="62"/>
    <x v="1"/>
    <n v="801"/>
  </r>
  <r>
    <x v="7"/>
    <x v="21"/>
    <x v="0"/>
    <n v="68"/>
  </r>
  <r>
    <x v="10"/>
    <x v="5"/>
    <x v="4"/>
    <n v="3713"/>
  </r>
  <r>
    <x v="7"/>
    <x v="1"/>
    <x v="6"/>
    <n v="126"/>
  </r>
  <r>
    <x v="8"/>
    <x v="26"/>
    <x v="4"/>
    <n v="1356"/>
  </r>
  <r>
    <x v="9"/>
    <x v="9"/>
    <x v="0"/>
    <n v="43"/>
  </r>
  <r>
    <x v="9"/>
    <x v="44"/>
    <x v="0"/>
    <n v="43"/>
  </r>
  <r>
    <x v="7"/>
    <x v="29"/>
    <x v="1"/>
    <n v="918"/>
  </r>
  <r>
    <x v="9"/>
    <x v="30"/>
    <x v="3"/>
    <n v="32"/>
  </r>
  <r>
    <x v="11"/>
    <x v="22"/>
    <x v="4"/>
    <n v="2468"/>
  </r>
  <r>
    <x v="8"/>
    <x v="14"/>
    <x v="0"/>
    <n v="45"/>
  </r>
  <r>
    <x v="7"/>
    <x v="66"/>
    <x v="5"/>
    <n v="78"/>
  </r>
  <r>
    <x v="9"/>
    <x v="32"/>
    <x v="4"/>
    <n v="1479"/>
  </r>
  <r>
    <x v="11"/>
    <x v="44"/>
    <x v="0"/>
    <n v="111"/>
  </r>
  <r>
    <x v="11"/>
    <x v="73"/>
    <x v="1"/>
    <n v="702"/>
  </r>
  <r>
    <x v="7"/>
    <x v="0"/>
    <x v="1"/>
    <n v="601"/>
  </r>
  <r>
    <x v="10"/>
    <x v="14"/>
    <x v="6"/>
    <n v="245"/>
  </r>
  <r>
    <x v="11"/>
    <x v="70"/>
    <x v="1"/>
    <n v="1259"/>
  </r>
  <r>
    <x v="8"/>
    <x v="49"/>
    <x v="5"/>
    <n v="80"/>
  </r>
  <r>
    <x v="10"/>
    <x v="16"/>
    <x v="2"/>
    <n v="284"/>
  </r>
  <r>
    <x v="8"/>
    <x v="27"/>
    <x v="0"/>
    <n v="71"/>
  </r>
  <r>
    <x v="9"/>
    <x v="63"/>
    <x v="5"/>
    <n v="74"/>
  </r>
  <r>
    <x v="7"/>
    <x v="42"/>
    <x v="5"/>
    <n v="42"/>
  </r>
  <r>
    <x v="9"/>
    <x v="8"/>
    <x v="6"/>
    <n v="64"/>
  </r>
  <r>
    <x v="9"/>
    <x v="66"/>
    <x v="0"/>
    <n v="75"/>
  </r>
  <r>
    <x v="9"/>
    <x v="16"/>
    <x v="2"/>
    <n v="93"/>
  </r>
  <r>
    <x v="10"/>
    <x v="61"/>
    <x v="4"/>
    <n v="2222"/>
  </r>
  <r>
    <x v="7"/>
    <x v="8"/>
    <x v="3"/>
    <n v="25"/>
  </r>
  <r>
    <x v="11"/>
    <x v="12"/>
    <x v="3"/>
    <n v="47"/>
  </r>
  <r>
    <x v="11"/>
    <x v="73"/>
    <x v="3"/>
    <n v="32"/>
  </r>
  <r>
    <x v="9"/>
    <x v="65"/>
    <x v="5"/>
    <n v="55"/>
  </r>
  <r>
    <x v="11"/>
    <x v="40"/>
    <x v="0"/>
    <n v="94"/>
  </r>
  <r>
    <x v="7"/>
    <x v="16"/>
    <x v="1"/>
    <n v="658"/>
  </r>
  <r>
    <x v="10"/>
    <x v="25"/>
    <x v="6"/>
    <n v="299"/>
  </r>
  <r>
    <x v="8"/>
    <x v="32"/>
    <x v="5"/>
    <n v="52"/>
  </r>
  <r>
    <x v="11"/>
    <x v="18"/>
    <x v="4"/>
    <n v="2306"/>
  </r>
  <r>
    <x v="10"/>
    <x v="38"/>
    <x v="5"/>
    <n v="138"/>
  </r>
  <r>
    <x v="10"/>
    <x v="58"/>
    <x v="3"/>
    <n v="156"/>
  </r>
  <r>
    <x v="7"/>
    <x v="36"/>
    <x v="2"/>
    <n v="151"/>
  </r>
  <r>
    <x v="11"/>
    <x v="65"/>
    <x v="3"/>
    <n v="48"/>
  </r>
  <r>
    <x v="11"/>
    <x v="56"/>
    <x v="1"/>
    <n v="1110"/>
  </r>
  <r>
    <x v="10"/>
    <x v="6"/>
    <x v="6"/>
    <n v="275"/>
  </r>
  <r>
    <x v="10"/>
    <x v="9"/>
    <x v="1"/>
    <n v="1107"/>
  </r>
  <r>
    <x v="11"/>
    <x v="6"/>
    <x v="3"/>
    <n v="61"/>
  </r>
  <r>
    <x v="9"/>
    <x v="72"/>
    <x v="1"/>
    <n v="353"/>
  </r>
  <r>
    <x v="11"/>
    <x v="66"/>
    <x v="5"/>
    <n v="98"/>
  </r>
  <r>
    <x v="7"/>
    <x v="62"/>
    <x v="0"/>
    <n v="80"/>
  </r>
  <r>
    <x v="7"/>
    <x v="43"/>
    <x v="4"/>
    <n v="2244"/>
  </r>
  <r>
    <x v="7"/>
    <x v="7"/>
    <x v="4"/>
    <n v="2035"/>
  </r>
  <r>
    <x v="8"/>
    <x v="4"/>
    <x v="2"/>
    <n v="80"/>
  </r>
  <r>
    <x v="11"/>
    <x v="49"/>
    <x v="2"/>
    <n v="203"/>
  </r>
  <r>
    <x v="11"/>
    <x v="55"/>
    <x v="6"/>
    <n v="233"/>
  </r>
  <r>
    <x v="10"/>
    <x v="1"/>
    <x v="1"/>
    <n v="587"/>
  </r>
  <r>
    <x v="9"/>
    <x v="21"/>
    <x v="0"/>
    <n v="40"/>
  </r>
  <r>
    <x v="7"/>
    <x v="55"/>
    <x v="0"/>
    <n v="154"/>
  </r>
  <r>
    <x v="10"/>
    <x v="68"/>
    <x v="5"/>
    <n v="107"/>
  </r>
  <r>
    <x v="11"/>
    <x v="51"/>
    <x v="4"/>
    <n v="2349"/>
  </r>
  <r>
    <x v="10"/>
    <x v="20"/>
    <x v="5"/>
    <n v="89"/>
  </r>
  <r>
    <x v="8"/>
    <x v="51"/>
    <x v="0"/>
    <n v="39"/>
  </r>
  <r>
    <x v="11"/>
    <x v="23"/>
    <x v="0"/>
    <n v="106"/>
  </r>
  <r>
    <x v="10"/>
    <x v="60"/>
    <x v="5"/>
    <n v="145"/>
  </r>
  <r>
    <x v="9"/>
    <x v="24"/>
    <x v="5"/>
    <n v="68"/>
  </r>
  <r>
    <x v="10"/>
    <x v="73"/>
    <x v="3"/>
    <n v="134"/>
  </r>
  <r>
    <x v="9"/>
    <x v="35"/>
    <x v="5"/>
    <n v="41"/>
  </r>
  <r>
    <x v="7"/>
    <x v="60"/>
    <x v="6"/>
    <n v="259"/>
  </r>
  <r>
    <x v="9"/>
    <x v="54"/>
    <x v="1"/>
    <n v="354"/>
  </r>
  <r>
    <x v="11"/>
    <x v="21"/>
    <x v="0"/>
    <n v="88"/>
  </r>
  <r>
    <x v="7"/>
    <x v="33"/>
    <x v="1"/>
    <n v="576"/>
  </r>
  <r>
    <x v="9"/>
    <x v="16"/>
    <x v="3"/>
    <n v="32"/>
  </r>
  <r>
    <x v="7"/>
    <x v="51"/>
    <x v="4"/>
    <n v="1973"/>
  </r>
  <r>
    <x v="7"/>
    <x v="25"/>
    <x v="0"/>
    <n v="63"/>
  </r>
  <r>
    <x v="11"/>
    <x v="71"/>
    <x v="4"/>
    <n v="2272"/>
  </r>
  <r>
    <x v="9"/>
    <x v="10"/>
    <x v="1"/>
    <n v="316"/>
  </r>
  <r>
    <x v="11"/>
    <x v="67"/>
    <x v="6"/>
    <n v="193"/>
  </r>
  <r>
    <x v="10"/>
    <x v="61"/>
    <x v="6"/>
    <n v="211"/>
  </r>
  <r>
    <x v="7"/>
    <x v="50"/>
    <x v="4"/>
    <n v="1632"/>
  </r>
  <r>
    <x v="9"/>
    <x v="17"/>
    <x v="0"/>
    <n v="71"/>
  </r>
  <r>
    <x v="11"/>
    <x v="6"/>
    <x v="4"/>
    <n v="2710"/>
  </r>
  <r>
    <x v="9"/>
    <x v="4"/>
    <x v="5"/>
    <n v="46"/>
  </r>
  <r>
    <x v="10"/>
    <x v="4"/>
    <x v="2"/>
    <n v="223"/>
  </r>
  <r>
    <x v="10"/>
    <x v="62"/>
    <x v="2"/>
    <n v="255"/>
  </r>
  <r>
    <x v="10"/>
    <x v="50"/>
    <x v="3"/>
    <n v="68"/>
  </r>
  <r>
    <x v="7"/>
    <x v="36"/>
    <x v="0"/>
    <n v="112"/>
  </r>
  <r>
    <x v="10"/>
    <x v="22"/>
    <x v="2"/>
    <n v="358"/>
  </r>
  <r>
    <x v="10"/>
    <x v="1"/>
    <x v="4"/>
    <n v="2229"/>
  </r>
  <r>
    <x v="10"/>
    <x v="19"/>
    <x v="1"/>
    <n v="1001"/>
  </r>
  <r>
    <x v="11"/>
    <x v="26"/>
    <x v="0"/>
    <n v="88"/>
  </r>
  <r>
    <x v="10"/>
    <x v="27"/>
    <x v="5"/>
    <n v="151"/>
  </r>
  <r>
    <x v="11"/>
    <x v="69"/>
    <x v="0"/>
    <n v="102"/>
  </r>
  <r>
    <x v="10"/>
    <x v="69"/>
    <x v="2"/>
    <n v="294"/>
  </r>
  <r>
    <x v="7"/>
    <x v="61"/>
    <x v="3"/>
    <n v="33"/>
  </r>
  <r>
    <x v="8"/>
    <x v="17"/>
    <x v="3"/>
    <n v="33"/>
  </r>
  <r>
    <x v="11"/>
    <x v="9"/>
    <x v="3"/>
    <n v="47"/>
  </r>
  <r>
    <x v="11"/>
    <x v="47"/>
    <x v="5"/>
    <n v="62"/>
  </r>
  <r>
    <x v="7"/>
    <x v="72"/>
    <x v="2"/>
    <n v="147"/>
  </r>
  <r>
    <x v="11"/>
    <x v="11"/>
    <x v="0"/>
    <n v="80"/>
  </r>
  <r>
    <x v="9"/>
    <x v="25"/>
    <x v="3"/>
    <n v="41"/>
  </r>
  <r>
    <x v="9"/>
    <x v="64"/>
    <x v="2"/>
    <n v="61"/>
  </r>
  <r>
    <x v="9"/>
    <x v="43"/>
    <x v="3"/>
    <n v="39"/>
  </r>
  <r>
    <x v="8"/>
    <x v="13"/>
    <x v="5"/>
    <n v="57"/>
  </r>
  <r>
    <x v="8"/>
    <x v="38"/>
    <x v="6"/>
    <n v="120"/>
  </r>
  <r>
    <x v="7"/>
    <x v="0"/>
    <x v="3"/>
    <n v="41"/>
  </r>
  <r>
    <x v="11"/>
    <x v="27"/>
    <x v="1"/>
    <n v="1872"/>
  </r>
  <r>
    <x v="7"/>
    <x v="8"/>
    <x v="2"/>
    <n v="83"/>
  </r>
  <r>
    <x v="9"/>
    <x v="15"/>
    <x v="5"/>
    <n v="73"/>
  </r>
  <r>
    <x v="10"/>
    <x v="13"/>
    <x v="1"/>
    <n v="1283"/>
  </r>
  <r>
    <x v="7"/>
    <x v="40"/>
    <x v="2"/>
    <n v="98"/>
  </r>
  <r>
    <x v="9"/>
    <x v="72"/>
    <x v="6"/>
    <n v="87"/>
  </r>
  <r>
    <x v="10"/>
    <x v="29"/>
    <x v="5"/>
    <n v="95"/>
  </r>
  <r>
    <x v="7"/>
    <x v="44"/>
    <x v="2"/>
    <n v="101"/>
  </r>
  <r>
    <x v="8"/>
    <x v="33"/>
    <x v="4"/>
    <n v="868"/>
  </r>
  <r>
    <x v="7"/>
    <x v="34"/>
    <x v="0"/>
    <n v="67"/>
  </r>
  <r>
    <x v="7"/>
    <x v="44"/>
    <x v="0"/>
    <n v="102"/>
  </r>
  <r>
    <x v="8"/>
    <x v="10"/>
    <x v="3"/>
    <n v="34"/>
  </r>
  <r>
    <x v="11"/>
    <x v="70"/>
    <x v="3"/>
    <n v="48"/>
  </r>
  <r>
    <x v="9"/>
    <x v="55"/>
    <x v="0"/>
    <n v="74"/>
  </r>
  <r>
    <x v="8"/>
    <x v="71"/>
    <x v="6"/>
    <n v="102"/>
  </r>
  <r>
    <x v="8"/>
    <x v="70"/>
    <x v="1"/>
    <n v="511"/>
  </r>
  <r>
    <x v="7"/>
    <x v="34"/>
    <x v="4"/>
    <n v="1893"/>
  </r>
  <r>
    <x v="11"/>
    <x v="43"/>
    <x v="6"/>
    <n v="194"/>
  </r>
  <r>
    <x v="11"/>
    <x v="35"/>
    <x v="4"/>
    <n v="2041"/>
  </r>
  <r>
    <x v="8"/>
    <x v="16"/>
    <x v="6"/>
    <n v="55"/>
  </r>
  <r>
    <x v="11"/>
    <x v="14"/>
    <x v="4"/>
    <n v="3011"/>
  </r>
  <r>
    <x v="8"/>
    <x v="14"/>
    <x v="3"/>
    <n v="30"/>
  </r>
  <r>
    <x v="7"/>
    <x v="56"/>
    <x v="0"/>
    <n v="85"/>
  </r>
  <r>
    <x v="11"/>
    <x v="42"/>
    <x v="3"/>
    <n v="48"/>
  </r>
  <r>
    <x v="11"/>
    <x v="45"/>
    <x v="2"/>
    <n v="314"/>
  </r>
  <r>
    <x v="8"/>
    <x v="19"/>
    <x v="5"/>
    <n v="57"/>
  </r>
  <r>
    <x v="9"/>
    <x v="5"/>
    <x v="3"/>
    <n v="35"/>
  </r>
  <r>
    <x v="10"/>
    <x v="9"/>
    <x v="6"/>
    <n v="210"/>
  </r>
  <r>
    <x v="8"/>
    <x v="61"/>
    <x v="4"/>
    <n v="1130"/>
  </r>
  <r>
    <x v="7"/>
    <x v="25"/>
    <x v="5"/>
    <n v="53"/>
  </r>
  <r>
    <x v="11"/>
    <x v="53"/>
    <x v="0"/>
    <n v="91"/>
  </r>
  <r>
    <x v="9"/>
    <x v="41"/>
    <x v="0"/>
    <n v="43"/>
  </r>
  <r>
    <x v="7"/>
    <x v="52"/>
    <x v="3"/>
    <n v="58"/>
  </r>
  <r>
    <x v="8"/>
    <x v="8"/>
    <x v="3"/>
    <n v="49"/>
  </r>
  <r>
    <x v="10"/>
    <x v="73"/>
    <x v="2"/>
    <n v="350"/>
  </r>
  <r>
    <x v="9"/>
    <x v="39"/>
    <x v="1"/>
    <n v="284"/>
  </r>
  <r>
    <x v="9"/>
    <x v="57"/>
    <x v="0"/>
    <n v="63"/>
  </r>
  <r>
    <x v="10"/>
    <x v="33"/>
    <x v="4"/>
    <n v="3009"/>
  </r>
  <r>
    <x v="10"/>
    <x v="55"/>
    <x v="4"/>
    <n v="3253"/>
  </r>
  <r>
    <x v="9"/>
    <x v="66"/>
    <x v="6"/>
    <n v="146"/>
  </r>
  <r>
    <x v="8"/>
    <x v="52"/>
    <x v="6"/>
    <n v="62"/>
  </r>
  <r>
    <x v="9"/>
    <x v="70"/>
    <x v="4"/>
    <n v="1790"/>
  </r>
  <r>
    <x v="9"/>
    <x v="34"/>
    <x v="5"/>
    <n v="32"/>
  </r>
  <r>
    <x v="11"/>
    <x v="3"/>
    <x v="6"/>
    <n v="192"/>
  </r>
  <r>
    <x v="7"/>
    <x v="24"/>
    <x v="4"/>
    <n v="2301"/>
  </r>
  <r>
    <x v="9"/>
    <x v="65"/>
    <x v="2"/>
    <n v="72"/>
  </r>
  <r>
    <x v="10"/>
    <x v="29"/>
    <x v="4"/>
    <n v="4041"/>
  </r>
  <r>
    <x v="9"/>
    <x v="41"/>
    <x v="4"/>
    <n v="1195"/>
  </r>
  <r>
    <x v="8"/>
    <x v="45"/>
    <x v="3"/>
    <n v="41"/>
  </r>
  <r>
    <x v="9"/>
    <x v="57"/>
    <x v="6"/>
    <n v="134"/>
  </r>
  <r>
    <x v="9"/>
    <x v="44"/>
    <x v="4"/>
    <n v="1298"/>
  </r>
  <r>
    <x v="8"/>
    <x v="49"/>
    <x v="1"/>
    <n v="559"/>
  </r>
  <r>
    <x v="9"/>
    <x v="73"/>
    <x v="2"/>
    <n v="73"/>
  </r>
  <r>
    <x v="10"/>
    <x v="63"/>
    <x v="6"/>
    <n v="244"/>
  </r>
  <r>
    <x v="8"/>
    <x v="10"/>
    <x v="2"/>
    <n v="106"/>
  </r>
  <r>
    <x v="10"/>
    <x v="34"/>
    <x v="3"/>
    <n v="57"/>
  </r>
  <r>
    <x v="8"/>
    <x v="67"/>
    <x v="3"/>
    <n v="72"/>
  </r>
  <r>
    <x v="7"/>
    <x v="73"/>
    <x v="2"/>
    <n v="102"/>
  </r>
  <r>
    <x v="11"/>
    <x v="50"/>
    <x v="5"/>
    <n v="28"/>
  </r>
  <r>
    <x v="7"/>
    <x v="69"/>
    <x v="6"/>
    <n v="221"/>
  </r>
  <r>
    <x v="10"/>
    <x v="59"/>
    <x v="6"/>
    <n v="294"/>
  </r>
  <r>
    <x v="10"/>
    <x v="10"/>
    <x v="2"/>
    <n v="260"/>
  </r>
  <r>
    <x v="7"/>
    <x v="21"/>
    <x v="1"/>
    <n v="550"/>
  </r>
  <r>
    <x v="11"/>
    <x v="40"/>
    <x v="2"/>
    <n v="193"/>
  </r>
  <r>
    <x v="7"/>
    <x v="57"/>
    <x v="6"/>
    <n v="176"/>
  </r>
  <r>
    <x v="11"/>
    <x v="29"/>
    <x v="4"/>
    <n v="2930"/>
  </r>
  <r>
    <x v="10"/>
    <x v="37"/>
    <x v="5"/>
    <n v="81"/>
  </r>
  <r>
    <x v="7"/>
    <x v="14"/>
    <x v="2"/>
    <n v="115"/>
  </r>
  <r>
    <x v="10"/>
    <x v="55"/>
    <x v="0"/>
    <n v="146"/>
  </r>
  <r>
    <x v="8"/>
    <x v="61"/>
    <x v="6"/>
    <n v="81"/>
  </r>
  <r>
    <x v="8"/>
    <x v="33"/>
    <x v="5"/>
    <n v="30"/>
  </r>
  <r>
    <x v="11"/>
    <x v="71"/>
    <x v="6"/>
    <n v="165"/>
  </r>
  <r>
    <x v="8"/>
    <x v="0"/>
    <x v="1"/>
    <n v="259"/>
  </r>
  <r>
    <x v="9"/>
    <x v="50"/>
    <x v="6"/>
    <n v="113"/>
  </r>
  <r>
    <x v="7"/>
    <x v="1"/>
    <x v="0"/>
    <n v="59"/>
  </r>
  <r>
    <x v="11"/>
    <x v="19"/>
    <x v="6"/>
    <n v="151"/>
  </r>
  <r>
    <x v="8"/>
    <x v="25"/>
    <x v="2"/>
    <n v="95"/>
  </r>
  <r>
    <x v="7"/>
    <x v="12"/>
    <x v="2"/>
    <n v="110"/>
  </r>
  <r>
    <x v="8"/>
    <x v="47"/>
    <x v="2"/>
    <n v="128"/>
  </r>
  <r>
    <x v="11"/>
    <x v="26"/>
    <x v="3"/>
    <n v="43"/>
  </r>
  <r>
    <x v="10"/>
    <x v="71"/>
    <x v="5"/>
    <n v="98"/>
  </r>
  <r>
    <x v="8"/>
    <x v="30"/>
    <x v="6"/>
    <n v="134"/>
  </r>
  <r>
    <x v="9"/>
    <x v="21"/>
    <x v="2"/>
    <n v="87"/>
  </r>
  <r>
    <x v="11"/>
    <x v="46"/>
    <x v="1"/>
    <n v="987"/>
  </r>
  <r>
    <x v="7"/>
    <x v="46"/>
    <x v="6"/>
    <n v="196"/>
  </r>
  <r>
    <x v="9"/>
    <x v="26"/>
    <x v="5"/>
    <n v="61"/>
  </r>
  <r>
    <x v="8"/>
    <x v="57"/>
    <x v="0"/>
    <n v="47"/>
  </r>
  <r>
    <x v="8"/>
    <x v="26"/>
    <x v="2"/>
    <n v="100"/>
  </r>
  <r>
    <x v="7"/>
    <x v="61"/>
    <x v="5"/>
    <n v="79"/>
  </r>
  <r>
    <x v="11"/>
    <x v="65"/>
    <x v="5"/>
    <n v="56"/>
  </r>
  <r>
    <x v="7"/>
    <x v="58"/>
    <x v="4"/>
    <n v="1994"/>
  </r>
  <r>
    <x v="7"/>
    <x v="32"/>
    <x v="4"/>
    <n v="1851"/>
  </r>
  <r>
    <x v="9"/>
    <x v="43"/>
    <x v="0"/>
    <n v="74"/>
  </r>
  <r>
    <x v="11"/>
    <x v="18"/>
    <x v="6"/>
    <n v="186"/>
  </r>
  <r>
    <x v="11"/>
    <x v="67"/>
    <x v="3"/>
    <n v="53"/>
  </r>
  <r>
    <x v="10"/>
    <x v="46"/>
    <x v="1"/>
    <n v="1300"/>
  </r>
  <r>
    <x v="9"/>
    <x v="6"/>
    <x v="4"/>
    <n v="1212"/>
  </r>
  <r>
    <x v="9"/>
    <x v="14"/>
    <x v="4"/>
    <n v="1292"/>
  </r>
  <r>
    <x v="8"/>
    <x v="34"/>
    <x v="6"/>
    <n v="84"/>
  </r>
  <r>
    <x v="9"/>
    <x v="0"/>
    <x v="0"/>
    <n v="50"/>
  </r>
  <r>
    <x v="11"/>
    <x v="46"/>
    <x v="4"/>
    <n v="2217"/>
  </r>
  <r>
    <x v="8"/>
    <x v="11"/>
    <x v="6"/>
    <n v="108"/>
  </r>
  <r>
    <x v="8"/>
    <x v="55"/>
    <x v="6"/>
    <n v="128"/>
  </r>
  <r>
    <x v="10"/>
    <x v="46"/>
    <x v="0"/>
    <n v="144"/>
  </r>
  <r>
    <x v="8"/>
    <x v="24"/>
    <x v="0"/>
    <n v="59"/>
  </r>
  <r>
    <x v="8"/>
    <x v="68"/>
    <x v="5"/>
    <n v="65"/>
  </r>
  <r>
    <x v="10"/>
    <x v="11"/>
    <x v="6"/>
    <n v="248"/>
  </r>
  <r>
    <x v="8"/>
    <x v="5"/>
    <x v="3"/>
    <n v="26"/>
  </r>
  <r>
    <x v="7"/>
    <x v="49"/>
    <x v="4"/>
    <n v="2772"/>
  </r>
  <r>
    <x v="10"/>
    <x v="35"/>
    <x v="6"/>
    <n v="394"/>
  </r>
  <r>
    <x v="10"/>
    <x v="24"/>
    <x v="0"/>
    <n v="124"/>
  </r>
  <r>
    <x v="8"/>
    <x v="42"/>
    <x v="6"/>
    <n v="77"/>
  </r>
  <r>
    <x v="11"/>
    <x v="70"/>
    <x v="5"/>
    <n v="79"/>
  </r>
  <r>
    <x v="10"/>
    <x v="59"/>
    <x v="2"/>
    <n v="278"/>
  </r>
  <r>
    <x v="8"/>
    <x v="32"/>
    <x v="4"/>
    <n v="1323"/>
  </r>
  <r>
    <x v="9"/>
    <x v="11"/>
    <x v="4"/>
    <n v="1313"/>
  </r>
  <r>
    <x v="8"/>
    <x v="68"/>
    <x v="6"/>
    <n v="108"/>
  </r>
  <r>
    <x v="10"/>
    <x v="35"/>
    <x v="2"/>
    <n v="465"/>
  </r>
  <r>
    <x v="9"/>
    <x v="72"/>
    <x v="2"/>
    <n v="64"/>
  </r>
  <r>
    <x v="10"/>
    <x v="71"/>
    <x v="2"/>
    <n v="289"/>
  </r>
  <r>
    <x v="7"/>
    <x v="59"/>
    <x v="5"/>
    <n v="46"/>
  </r>
  <r>
    <x v="9"/>
    <x v="57"/>
    <x v="4"/>
    <n v="1399"/>
  </r>
  <r>
    <x v="7"/>
    <x v="28"/>
    <x v="2"/>
    <n v="149"/>
  </r>
  <r>
    <x v="7"/>
    <x v="6"/>
    <x v="3"/>
    <n v="35"/>
  </r>
  <r>
    <x v="8"/>
    <x v="7"/>
    <x v="1"/>
    <n v="2"/>
  </r>
  <r>
    <x v="7"/>
    <x v="42"/>
    <x v="1"/>
    <n v="594"/>
  </r>
  <r>
    <x v="8"/>
    <x v="45"/>
    <x v="6"/>
    <n v="102"/>
  </r>
  <r>
    <x v="11"/>
    <x v="6"/>
    <x v="6"/>
    <n v="214"/>
  </r>
  <r>
    <x v="10"/>
    <x v="4"/>
    <x v="3"/>
    <n v="67"/>
  </r>
  <r>
    <x v="11"/>
    <x v="15"/>
    <x v="4"/>
    <n v="3017"/>
  </r>
  <r>
    <x v="9"/>
    <x v="52"/>
    <x v="3"/>
    <n v="35"/>
  </r>
  <r>
    <x v="10"/>
    <x v="24"/>
    <x v="4"/>
    <n v="3276"/>
  </r>
  <r>
    <x v="8"/>
    <x v="67"/>
    <x v="1"/>
    <n v="344"/>
  </r>
  <r>
    <x v="9"/>
    <x v="67"/>
    <x v="0"/>
    <n v="46"/>
  </r>
  <r>
    <x v="9"/>
    <x v="74"/>
    <x v="5"/>
    <n v="37"/>
  </r>
  <r>
    <x v="7"/>
    <x v="67"/>
    <x v="5"/>
    <n v="56"/>
  </r>
  <r>
    <x v="10"/>
    <x v="34"/>
    <x v="5"/>
    <n v="87"/>
  </r>
  <r>
    <x v="8"/>
    <x v="45"/>
    <x v="5"/>
    <n v="72"/>
  </r>
  <r>
    <x v="9"/>
    <x v="63"/>
    <x v="2"/>
    <n v="74"/>
  </r>
  <r>
    <x v="9"/>
    <x v="3"/>
    <x v="5"/>
    <n v="42"/>
  </r>
  <r>
    <x v="10"/>
    <x v="28"/>
    <x v="3"/>
    <n v="83"/>
  </r>
  <r>
    <x v="9"/>
    <x v="17"/>
    <x v="1"/>
    <n v="363"/>
  </r>
  <r>
    <x v="11"/>
    <x v="3"/>
    <x v="3"/>
    <n v="62"/>
  </r>
  <r>
    <x v="7"/>
    <x v="26"/>
    <x v="2"/>
    <n v="123"/>
  </r>
  <r>
    <x v="7"/>
    <x v="26"/>
    <x v="0"/>
    <n v="91"/>
  </r>
  <r>
    <x v="7"/>
    <x v="7"/>
    <x v="1"/>
    <n v="640"/>
  </r>
  <r>
    <x v="11"/>
    <x v="31"/>
    <x v="6"/>
    <n v="148"/>
  </r>
  <r>
    <x v="10"/>
    <x v="6"/>
    <x v="3"/>
    <n v="60"/>
  </r>
  <r>
    <x v="7"/>
    <x v="26"/>
    <x v="1"/>
    <n v="628"/>
  </r>
  <r>
    <x v="7"/>
    <x v="54"/>
    <x v="1"/>
    <n v="652"/>
  </r>
  <r>
    <x v="9"/>
    <x v="63"/>
    <x v="0"/>
    <n v="55"/>
  </r>
  <r>
    <x v="10"/>
    <x v="48"/>
    <x v="1"/>
    <n v="1134"/>
  </r>
  <r>
    <x v="7"/>
    <x v="2"/>
    <x v="6"/>
    <n v="231"/>
  </r>
  <r>
    <x v="11"/>
    <x v="41"/>
    <x v="3"/>
    <n v="37"/>
  </r>
  <r>
    <x v="7"/>
    <x v="61"/>
    <x v="1"/>
    <n v="519"/>
  </r>
  <r>
    <x v="8"/>
    <x v="36"/>
    <x v="5"/>
    <n v="58"/>
  </r>
  <r>
    <x v="8"/>
    <x v="29"/>
    <x v="2"/>
    <n v="148"/>
  </r>
  <r>
    <x v="8"/>
    <x v="18"/>
    <x v="1"/>
    <n v="277"/>
  </r>
  <r>
    <x v="11"/>
    <x v="44"/>
    <x v="4"/>
    <n v="2866"/>
  </r>
  <r>
    <x v="10"/>
    <x v="43"/>
    <x v="4"/>
    <n v="3513"/>
  </r>
  <r>
    <x v="10"/>
    <x v="17"/>
    <x v="6"/>
    <n v="264"/>
  </r>
  <r>
    <x v="10"/>
    <x v="44"/>
    <x v="0"/>
    <n v="96"/>
  </r>
  <r>
    <x v="8"/>
    <x v="15"/>
    <x v="5"/>
    <n v="91"/>
  </r>
  <r>
    <x v="8"/>
    <x v="27"/>
    <x v="4"/>
    <n v="1825"/>
  </r>
  <r>
    <x v="8"/>
    <x v="43"/>
    <x v="4"/>
    <n v="1778"/>
  </r>
  <r>
    <x v="10"/>
    <x v="49"/>
    <x v="1"/>
    <n v="1349"/>
  </r>
  <r>
    <x v="8"/>
    <x v="31"/>
    <x v="1"/>
    <n v="13"/>
  </r>
  <r>
    <x v="7"/>
    <x v="40"/>
    <x v="6"/>
    <n v="147"/>
  </r>
  <r>
    <x v="10"/>
    <x v="63"/>
    <x v="0"/>
    <n v="104"/>
  </r>
  <r>
    <x v="11"/>
    <x v="63"/>
    <x v="6"/>
    <n v="150"/>
  </r>
  <r>
    <x v="9"/>
    <x v="60"/>
    <x v="1"/>
    <n v="520"/>
  </r>
  <r>
    <x v="10"/>
    <x v="59"/>
    <x v="5"/>
    <n v="93"/>
  </r>
  <r>
    <x v="9"/>
    <x v="59"/>
    <x v="6"/>
    <n v="133"/>
  </r>
  <r>
    <x v="7"/>
    <x v="47"/>
    <x v="2"/>
    <n v="173"/>
  </r>
  <r>
    <x v="11"/>
    <x v="69"/>
    <x v="4"/>
    <n v="2529"/>
  </r>
  <r>
    <x v="11"/>
    <x v="40"/>
    <x v="1"/>
    <n v="1107"/>
  </r>
  <r>
    <x v="11"/>
    <x v="1"/>
    <x v="2"/>
    <n v="137"/>
  </r>
  <r>
    <x v="11"/>
    <x v="46"/>
    <x v="6"/>
    <n v="165"/>
  </r>
  <r>
    <x v="8"/>
    <x v="1"/>
    <x v="2"/>
    <n v="105"/>
  </r>
  <r>
    <x v="7"/>
    <x v="25"/>
    <x v="1"/>
    <n v="786"/>
  </r>
  <r>
    <x v="9"/>
    <x v="16"/>
    <x v="5"/>
    <n v="37"/>
  </r>
  <r>
    <x v="10"/>
    <x v="37"/>
    <x v="2"/>
    <n v="260"/>
  </r>
  <r>
    <x v="11"/>
    <x v="12"/>
    <x v="2"/>
    <n v="188"/>
  </r>
  <r>
    <x v="11"/>
    <x v="73"/>
    <x v="5"/>
    <n v="32"/>
  </r>
  <r>
    <x v="8"/>
    <x v="37"/>
    <x v="3"/>
    <n v="29"/>
  </r>
  <r>
    <x v="10"/>
    <x v="43"/>
    <x v="5"/>
    <n v="82"/>
  </r>
  <r>
    <x v="9"/>
    <x v="58"/>
    <x v="1"/>
    <n v="536"/>
  </r>
  <r>
    <x v="8"/>
    <x v="23"/>
    <x v="0"/>
    <n v="83"/>
  </r>
  <r>
    <x v="7"/>
    <x v="59"/>
    <x v="6"/>
    <n v="197"/>
  </r>
  <r>
    <x v="8"/>
    <x v="68"/>
    <x v="4"/>
    <n v="1642"/>
  </r>
  <r>
    <x v="11"/>
    <x v="18"/>
    <x v="3"/>
    <n v="48"/>
  </r>
  <r>
    <x v="7"/>
    <x v="11"/>
    <x v="4"/>
    <n v="2086"/>
  </r>
  <r>
    <x v="7"/>
    <x v="4"/>
    <x v="3"/>
    <n v="38"/>
  </r>
  <r>
    <x v="10"/>
    <x v="65"/>
    <x v="1"/>
    <n v="841"/>
  </r>
  <r>
    <x v="9"/>
    <x v="28"/>
    <x v="6"/>
    <n v="149"/>
  </r>
  <r>
    <x v="11"/>
    <x v="30"/>
    <x v="5"/>
    <n v="80"/>
  </r>
  <r>
    <x v="9"/>
    <x v="43"/>
    <x v="5"/>
    <n v="60"/>
  </r>
  <r>
    <x v="7"/>
    <x v="3"/>
    <x v="6"/>
    <n v="187"/>
  </r>
  <r>
    <x v="11"/>
    <x v="60"/>
    <x v="0"/>
    <n v="101"/>
  </r>
  <r>
    <x v="9"/>
    <x v="19"/>
    <x v="5"/>
    <n v="49"/>
  </r>
  <r>
    <x v="7"/>
    <x v="64"/>
    <x v="3"/>
    <n v="27"/>
  </r>
  <r>
    <x v="7"/>
    <x v="44"/>
    <x v="6"/>
    <n v="202"/>
  </r>
  <r>
    <x v="7"/>
    <x v="39"/>
    <x v="6"/>
    <n v="90"/>
  </r>
  <r>
    <x v="7"/>
    <x v="24"/>
    <x v="2"/>
    <n v="149"/>
  </r>
  <r>
    <x v="7"/>
    <x v="57"/>
    <x v="0"/>
    <n v="104"/>
  </r>
  <r>
    <x v="8"/>
    <x v="29"/>
    <x v="0"/>
    <n v="60"/>
  </r>
  <r>
    <x v="7"/>
    <x v="73"/>
    <x v="6"/>
    <n v="134"/>
  </r>
  <r>
    <x v="7"/>
    <x v="41"/>
    <x v="4"/>
    <n v="1825"/>
  </r>
  <r>
    <x v="8"/>
    <x v="62"/>
    <x v="4"/>
    <n v="1437"/>
  </r>
  <r>
    <x v="9"/>
    <x v="3"/>
    <x v="3"/>
    <n v="49"/>
  </r>
  <r>
    <x v="8"/>
    <x v="38"/>
    <x v="0"/>
    <n v="50"/>
  </r>
  <r>
    <x v="10"/>
    <x v="27"/>
    <x v="1"/>
    <n v="1318"/>
  </r>
  <r>
    <x v="7"/>
    <x v="46"/>
    <x v="3"/>
    <n v="40"/>
  </r>
  <r>
    <x v="8"/>
    <x v="41"/>
    <x v="1"/>
    <n v="392"/>
  </r>
  <r>
    <x v="10"/>
    <x v="64"/>
    <x v="0"/>
    <n v="99"/>
  </r>
  <r>
    <x v="10"/>
    <x v="22"/>
    <x v="0"/>
    <n v="143"/>
  </r>
  <r>
    <x v="9"/>
    <x v="0"/>
    <x v="4"/>
    <n v="1236"/>
  </r>
  <r>
    <x v="8"/>
    <x v="5"/>
    <x v="5"/>
    <n v="32"/>
  </r>
  <r>
    <x v="9"/>
    <x v="27"/>
    <x v="3"/>
    <n v="29"/>
  </r>
  <r>
    <x v="7"/>
    <x v="69"/>
    <x v="1"/>
    <n v="924"/>
  </r>
  <r>
    <x v="10"/>
    <x v="30"/>
    <x v="1"/>
    <n v="1169"/>
  </r>
  <r>
    <x v="9"/>
    <x v="8"/>
    <x v="0"/>
    <n v="33"/>
  </r>
  <r>
    <x v="7"/>
    <x v="71"/>
    <x v="6"/>
    <n v="169"/>
  </r>
  <r>
    <x v="10"/>
    <x v="72"/>
    <x v="5"/>
    <n v="91"/>
  </r>
  <r>
    <x v="8"/>
    <x v="37"/>
    <x v="1"/>
    <n v="588"/>
  </r>
  <r>
    <x v="10"/>
    <x v="3"/>
    <x v="3"/>
    <n v="102"/>
  </r>
  <r>
    <x v="11"/>
    <x v="5"/>
    <x v="3"/>
    <n v="83"/>
  </r>
  <r>
    <x v="9"/>
    <x v="11"/>
    <x v="3"/>
    <n v="29"/>
  </r>
  <r>
    <x v="9"/>
    <x v="21"/>
    <x v="4"/>
    <n v="1107"/>
  </r>
  <r>
    <x v="9"/>
    <x v="0"/>
    <x v="3"/>
    <n v="28"/>
  </r>
  <r>
    <x v="10"/>
    <x v="1"/>
    <x v="2"/>
    <n v="275"/>
  </r>
  <r>
    <x v="8"/>
    <x v="62"/>
    <x v="3"/>
    <n v="37"/>
  </r>
  <r>
    <x v="11"/>
    <x v="17"/>
    <x v="1"/>
    <n v="869"/>
  </r>
  <r>
    <x v="10"/>
    <x v="64"/>
    <x v="5"/>
    <n v="97"/>
  </r>
  <r>
    <x v="8"/>
    <x v="74"/>
    <x v="6"/>
    <n v="72"/>
  </r>
  <r>
    <x v="10"/>
    <x v="14"/>
    <x v="5"/>
    <n v="83"/>
  </r>
  <r>
    <x v="11"/>
    <x v="65"/>
    <x v="2"/>
    <n v="197"/>
  </r>
  <r>
    <x v="9"/>
    <x v="34"/>
    <x v="6"/>
    <n v="90"/>
  </r>
  <r>
    <x v="7"/>
    <x v="45"/>
    <x v="4"/>
    <n v="2284"/>
  </r>
  <r>
    <x v="7"/>
    <x v="72"/>
    <x v="3"/>
    <n v="38"/>
  </r>
  <r>
    <x v="11"/>
    <x v="47"/>
    <x v="2"/>
    <n v="198"/>
  </r>
  <r>
    <x v="8"/>
    <x v="6"/>
    <x v="5"/>
    <n v="64"/>
  </r>
  <r>
    <x v="10"/>
    <x v="35"/>
    <x v="0"/>
    <n v="182"/>
  </r>
  <r>
    <x v="10"/>
    <x v="60"/>
    <x v="6"/>
    <n v="330"/>
  </r>
  <r>
    <x v="10"/>
    <x v="45"/>
    <x v="2"/>
    <n v="280"/>
  </r>
  <r>
    <x v="9"/>
    <x v="3"/>
    <x v="0"/>
    <n v="53"/>
  </r>
  <r>
    <x v="10"/>
    <x v="56"/>
    <x v="5"/>
    <n v="90"/>
  </r>
  <r>
    <x v="10"/>
    <x v="10"/>
    <x v="1"/>
    <n v="756"/>
  </r>
  <r>
    <x v="10"/>
    <x v="63"/>
    <x v="3"/>
    <n v="82"/>
  </r>
  <r>
    <x v="9"/>
    <x v="47"/>
    <x v="5"/>
    <n v="71"/>
  </r>
  <r>
    <x v="11"/>
    <x v="32"/>
    <x v="1"/>
    <n v="1373"/>
  </r>
  <r>
    <x v="11"/>
    <x v="17"/>
    <x v="4"/>
    <n v="1697"/>
  </r>
  <r>
    <x v="9"/>
    <x v="42"/>
    <x v="4"/>
    <n v="1143"/>
  </r>
  <r>
    <x v="11"/>
    <x v="60"/>
    <x v="1"/>
    <n v="1270"/>
  </r>
  <r>
    <x v="9"/>
    <x v="25"/>
    <x v="1"/>
    <n v="507"/>
  </r>
  <r>
    <x v="8"/>
    <x v="43"/>
    <x v="5"/>
    <n v="62"/>
  </r>
  <r>
    <x v="10"/>
    <x v="48"/>
    <x v="5"/>
    <n v="98"/>
  </r>
  <r>
    <x v="9"/>
    <x v="10"/>
    <x v="6"/>
    <n v="78"/>
  </r>
  <r>
    <x v="11"/>
    <x v="32"/>
    <x v="0"/>
    <n v="120"/>
  </r>
  <r>
    <x v="8"/>
    <x v="32"/>
    <x v="0"/>
    <n v="49"/>
  </r>
  <r>
    <x v="7"/>
    <x v="25"/>
    <x v="3"/>
    <n v="48"/>
  </r>
  <r>
    <x v="8"/>
    <x v="0"/>
    <x v="5"/>
    <n v="15"/>
  </r>
  <r>
    <x v="10"/>
    <x v="45"/>
    <x v="3"/>
    <n v="80"/>
  </r>
  <r>
    <x v="7"/>
    <x v="15"/>
    <x v="0"/>
    <n v="197"/>
  </r>
  <r>
    <x v="7"/>
    <x v="3"/>
    <x v="2"/>
    <n v="144"/>
  </r>
  <r>
    <x v="7"/>
    <x v="0"/>
    <x v="2"/>
    <n v="186"/>
  </r>
  <r>
    <x v="8"/>
    <x v="0"/>
    <x v="4"/>
    <n v="706"/>
  </r>
  <r>
    <x v="9"/>
    <x v="65"/>
    <x v="6"/>
    <n v="79"/>
  </r>
  <r>
    <x v="11"/>
    <x v="28"/>
    <x v="3"/>
    <n v="48"/>
  </r>
  <r>
    <x v="8"/>
    <x v="19"/>
    <x v="2"/>
    <n v="129"/>
  </r>
  <r>
    <x v="11"/>
    <x v="47"/>
    <x v="4"/>
    <n v="2591"/>
  </r>
  <r>
    <x v="7"/>
    <x v="31"/>
    <x v="3"/>
    <n v="49"/>
  </r>
  <r>
    <x v="9"/>
    <x v="12"/>
    <x v="1"/>
    <n v="369"/>
  </r>
  <r>
    <x v="9"/>
    <x v="4"/>
    <x v="6"/>
    <n v="110"/>
  </r>
  <r>
    <x v="11"/>
    <x v="56"/>
    <x v="4"/>
    <n v="2246"/>
  </r>
  <r>
    <x v="8"/>
    <x v="49"/>
    <x v="0"/>
    <n v="68"/>
  </r>
  <r>
    <x v="8"/>
    <x v="3"/>
    <x v="3"/>
    <n v="42"/>
  </r>
  <r>
    <x v="8"/>
    <x v="2"/>
    <x v="5"/>
    <n v="72"/>
  </r>
  <r>
    <x v="8"/>
    <x v="3"/>
    <x v="0"/>
    <n v="49"/>
  </r>
  <r>
    <x v="7"/>
    <x v="35"/>
    <x v="5"/>
    <n v="47"/>
  </r>
  <r>
    <x v="11"/>
    <x v="72"/>
    <x v="6"/>
    <n v="172"/>
  </r>
  <r>
    <x v="10"/>
    <x v="38"/>
    <x v="0"/>
    <n v="154"/>
  </r>
  <r>
    <x v="11"/>
    <x v="55"/>
    <x v="2"/>
    <n v="267"/>
  </r>
  <r>
    <x v="9"/>
    <x v="47"/>
    <x v="1"/>
    <n v="384"/>
  </r>
  <r>
    <x v="8"/>
    <x v="74"/>
    <x v="3"/>
    <n v="37"/>
  </r>
  <r>
    <x v="10"/>
    <x v="18"/>
    <x v="0"/>
    <n v="144"/>
  </r>
  <r>
    <x v="7"/>
    <x v="32"/>
    <x v="2"/>
    <n v="130"/>
  </r>
  <r>
    <x v="9"/>
    <x v="52"/>
    <x v="5"/>
    <n v="29"/>
  </r>
  <r>
    <x v="8"/>
    <x v="18"/>
    <x v="4"/>
    <n v="1350"/>
  </r>
  <r>
    <x v="7"/>
    <x v="33"/>
    <x v="5"/>
    <n v="20"/>
  </r>
  <r>
    <x v="11"/>
    <x v="33"/>
    <x v="6"/>
    <n v="191"/>
  </r>
  <r>
    <x v="9"/>
    <x v="57"/>
    <x v="5"/>
    <n v="34"/>
  </r>
  <r>
    <x v="9"/>
    <x v="10"/>
    <x v="2"/>
    <n v="97"/>
  </r>
  <r>
    <x v="8"/>
    <x v="23"/>
    <x v="6"/>
    <n v="131"/>
  </r>
  <r>
    <x v="11"/>
    <x v="50"/>
    <x v="6"/>
    <n v="95"/>
  </r>
  <r>
    <x v="9"/>
    <x v="23"/>
    <x v="2"/>
    <n v="103"/>
  </r>
  <r>
    <x v="9"/>
    <x v="33"/>
    <x v="2"/>
    <n v="72"/>
  </r>
  <r>
    <x v="8"/>
    <x v="10"/>
    <x v="5"/>
    <n v="49"/>
  </r>
  <r>
    <x v="9"/>
    <x v="51"/>
    <x v="1"/>
    <n v="320"/>
  </r>
  <r>
    <x v="7"/>
    <x v="62"/>
    <x v="3"/>
    <n v="51"/>
  </r>
  <r>
    <x v="11"/>
    <x v="23"/>
    <x v="5"/>
    <n v="100"/>
  </r>
  <r>
    <x v="10"/>
    <x v="53"/>
    <x v="1"/>
    <n v="749"/>
  </r>
  <r>
    <x v="9"/>
    <x v="7"/>
    <x v="6"/>
    <n v="170"/>
  </r>
  <r>
    <x v="10"/>
    <x v="73"/>
    <x v="4"/>
    <n v="3865"/>
  </r>
  <r>
    <x v="9"/>
    <x v="36"/>
    <x v="3"/>
    <n v="41"/>
  </r>
  <r>
    <x v="10"/>
    <x v="10"/>
    <x v="5"/>
    <n v="76"/>
  </r>
  <r>
    <x v="9"/>
    <x v="65"/>
    <x v="0"/>
    <n v="68"/>
  </r>
  <r>
    <x v="7"/>
    <x v="48"/>
    <x v="3"/>
    <n v="53"/>
  </r>
  <r>
    <x v="9"/>
    <x v="59"/>
    <x v="2"/>
    <n v="75"/>
  </r>
  <r>
    <x v="8"/>
    <x v="0"/>
    <x v="0"/>
    <n v="28"/>
  </r>
  <r>
    <x v="9"/>
    <x v="33"/>
    <x v="4"/>
    <n v="1070"/>
  </r>
  <r>
    <x v="11"/>
    <x v="39"/>
    <x v="5"/>
    <n v="29"/>
  </r>
  <r>
    <x v="11"/>
    <x v="59"/>
    <x v="5"/>
    <n v="68"/>
  </r>
  <r>
    <x v="8"/>
    <x v="62"/>
    <x v="1"/>
    <n v="537"/>
  </r>
  <r>
    <x v="11"/>
    <x v="67"/>
    <x v="5"/>
    <n v="54"/>
  </r>
  <r>
    <x v="11"/>
    <x v="42"/>
    <x v="5"/>
    <n v="42"/>
  </r>
  <r>
    <x v="11"/>
    <x v="14"/>
    <x v="6"/>
    <n v="218"/>
  </r>
  <r>
    <x v="11"/>
    <x v="30"/>
    <x v="6"/>
    <n v="201"/>
  </r>
  <r>
    <x v="8"/>
    <x v="21"/>
    <x v="6"/>
    <n v="95"/>
  </r>
  <r>
    <x v="9"/>
    <x v="63"/>
    <x v="6"/>
    <n v="97"/>
  </r>
  <r>
    <x v="11"/>
    <x v="9"/>
    <x v="0"/>
    <n v="63"/>
  </r>
  <r>
    <x v="9"/>
    <x v="72"/>
    <x v="5"/>
    <n v="36"/>
  </r>
  <r>
    <x v="10"/>
    <x v="55"/>
    <x v="2"/>
    <n v="274"/>
  </r>
  <r>
    <x v="11"/>
    <x v="8"/>
    <x v="3"/>
    <n v="25"/>
  </r>
  <r>
    <x v="8"/>
    <x v="21"/>
    <x v="3"/>
    <n v="26"/>
  </r>
  <r>
    <x v="7"/>
    <x v="24"/>
    <x v="3"/>
    <n v="65"/>
  </r>
  <r>
    <x v="9"/>
    <x v="63"/>
    <x v="4"/>
    <n v="1268"/>
  </r>
  <r>
    <x v="7"/>
    <x v="47"/>
    <x v="4"/>
    <n v="2394"/>
  </r>
  <r>
    <x v="7"/>
    <x v="14"/>
    <x v="1"/>
    <n v="812"/>
  </r>
  <r>
    <x v="9"/>
    <x v="48"/>
    <x v="0"/>
    <n v="41"/>
  </r>
  <r>
    <x v="8"/>
    <x v="52"/>
    <x v="4"/>
    <n v="1349"/>
  </r>
  <r>
    <x v="8"/>
    <x v="13"/>
    <x v="0"/>
    <n v="53"/>
  </r>
  <r>
    <x v="11"/>
    <x v="36"/>
    <x v="4"/>
    <n v="3705"/>
  </r>
  <r>
    <x v="8"/>
    <x v="37"/>
    <x v="2"/>
    <n v="101"/>
  </r>
  <r>
    <x v="7"/>
    <x v="16"/>
    <x v="2"/>
    <n v="84"/>
  </r>
  <r>
    <x v="10"/>
    <x v="39"/>
    <x v="2"/>
    <n v="363"/>
  </r>
  <r>
    <x v="10"/>
    <x v="2"/>
    <x v="3"/>
    <n v="91"/>
  </r>
  <r>
    <x v="9"/>
    <x v="30"/>
    <x v="2"/>
    <n v="125"/>
  </r>
  <r>
    <x v="10"/>
    <x v="18"/>
    <x v="2"/>
    <n v="355"/>
  </r>
  <r>
    <x v="11"/>
    <x v="25"/>
    <x v="4"/>
    <n v="3535"/>
  </r>
  <r>
    <x v="9"/>
    <x v="50"/>
    <x v="2"/>
    <n v="78"/>
  </r>
  <r>
    <x v="8"/>
    <x v="52"/>
    <x v="3"/>
    <n v="22"/>
  </r>
  <r>
    <x v="8"/>
    <x v="19"/>
    <x v="0"/>
    <n v="53"/>
  </r>
  <r>
    <x v="10"/>
    <x v="2"/>
    <x v="2"/>
    <n v="359"/>
  </r>
  <r>
    <x v="10"/>
    <x v="60"/>
    <x v="1"/>
    <n v="1208"/>
  </r>
  <r>
    <x v="8"/>
    <x v="50"/>
    <x v="4"/>
    <n v="1368"/>
  </r>
  <r>
    <x v="7"/>
    <x v="30"/>
    <x v="0"/>
    <n v="159"/>
  </r>
  <r>
    <x v="10"/>
    <x v="5"/>
    <x v="0"/>
    <n v="141"/>
  </r>
  <r>
    <x v="7"/>
    <x v="21"/>
    <x v="6"/>
    <n v="154"/>
  </r>
  <r>
    <x v="11"/>
    <x v="51"/>
    <x v="6"/>
    <n v="166"/>
  </r>
  <r>
    <x v="9"/>
    <x v="51"/>
    <x v="2"/>
    <n v="109"/>
  </r>
  <r>
    <x v="8"/>
    <x v="63"/>
    <x v="5"/>
    <n v="58"/>
  </r>
  <r>
    <x v="11"/>
    <x v="57"/>
    <x v="4"/>
    <n v="2571"/>
  </r>
  <r>
    <x v="10"/>
    <x v="66"/>
    <x v="5"/>
    <n v="106"/>
  </r>
  <r>
    <x v="10"/>
    <x v="39"/>
    <x v="1"/>
    <n v="1420"/>
  </r>
  <r>
    <x v="7"/>
    <x v="41"/>
    <x v="2"/>
    <n v="107"/>
  </r>
  <r>
    <x v="10"/>
    <x v="41"/>
    <x v="6"/>
    <n v="213"/>
  </r>
  <r>
    <x v="9"/>
    <x v="53"/>
    <x v="1"/>
    <n v="301"/>
  </r>
  <r>
    <x v="11"/>
    <x v="33"/>
    <x v="1"/>
    <n v="1140"/>
  </r>
  <r>
    <x v="9"/>
    <x v="50"/>
    <x v="0"/>
    <n v="43"/>
  </r>
  <r>
    <x v="10"/>
    <x v="2"/>
    <x v="6"/>
    <n v="297"/>
  </r>
  <r>
    <x v="7"/>
    <x v="5"/>
    <x v="5"/>
    <n v="46"/>
  </r>
  <r>
    <x v="9"/>
    <x v="22"/>
    <x v="6"/>
    <n v="123"/>
  </r>
  <r>
    <x v="9"/>
    <x v="38"/>
    <x v="5"/>
    <n v="71"/>
  </r>
  <r>
    <x v="7"/>
    <x v="54"/>
    <x v="2"/>
    <n v="150"/>
  </r>
  <r>
    <x v="8"/>
    <x v="31"/>
    <x v="3"/>
    <n v="3"/>
  </r>
  <r>
    <x v="8"/>
    <x v="53"/>
    <x v="6"/>
    <n v="82"/>
  </r>
  <r>
    <x v="8"/>
    <x v="22"/>
    <x v="0"/>
    <n v="49"/>
  </r>
  <r>
    <x v="9"/>
    <x v="18"/>
    <x v="6"/>
    <n v="85"/>
  </r>
  <r>
    <x v="7"/>
    <x v="1"/>
    <x v="1"/>
    <n v="499"/>
  </r>
  <r>
    <x v="7"/>
    <x v="11"/>
    <x v="5"/>
    <n v="82"/>
  </r>
  <r>
    <x v="7"/>
    <x v="58"/>
    <x v="0"/>
    <n v="84"/>
  </r>
  <r>
    <x v="8"/>
    <x v="58"/>
    <x v="2"/>
    <n v="11"/>
  </r>
  <r>
    <x v="10"/>
    <x v="42"/>
    <x v="5"/>
    <n v="64"/>
  </r>
  <r>
    <x v="9"/>
    <x v="3"/>
    <x v="6"/>
    <n v="140"/>
  </r>
  <r>
    <x v="11"/>
    <x v="63"/>
    <x v="1"/>
    <n v="1113"/>
  </r>
  <r>
    <x v="11"/>
    <x v="43"/>
    <x v="2"/>
    <n v="307"/>
  </r>
  <r>
    <x v="10"/>
    <x v="4"/>
    <x v="4"/>
    <n v="2476"/>
  </r>
  <r>
    <x v="8"/>
    <x v="2"/>
    <x v="0"/>
    <n v="72"/>
  </r>
  <r>
    <x v="10"/>
    <x v="50"/>
    <x v="5"/>
    <n v="59"/>
  </r>
  <r>
    <x v="8"/>
    <x v="34"/>
    <x v="4"/>
    <n v="1294"/>
  </r>
  <r>
    <x v="9"/>
    <x v="2"/>
    <x v="1"/>
    <n v="545"/>
  </r>
  <r>
    <x v="9"/>
    <x v="35"/>
    <x v="2"/>
    <n v="117"/>
  </r>
  <r>
    <x v="10"/>
    <x v="45"/>
    <x v="6"/>
    <n v="287"/>
  </r>
  <r>
    <x v="7"/>
    <x v="17"/>
    <x v="3"/>
    <n v="62"/>
  </r>
  <r>
    <x v="9"/>
    <x v="16"/>
    <x v="1"/>
    <n v="416"/>
  </r>
  <r>
    <x v="8"/>
    <x v="44"/>
    <x v="0"/>
    <n v="43"/>
  </r>
  <r>
    <x v="10"/>
    <x v="12"/>
    <x v="0"/>
    <n v="91"/>
  </r>
  <r>
    <x v="9"/>
    <x v="14"/>
    <x v="0"/>
    <n v="45"/>
  </r>
  <r>
    <x v="7"/>
    <x v="42"/>
    <x v="0"/>
    <n v="77"/>
  </r>
  <r>
    <x v="9"/>
    <x v="72"/>
    <x v="4"/>
    <n v="1257"/>
  </r>
  <r>
    <x v="10"/>
    <x v="62"/>
    <x v="6"/>
    <n v="288"/>
  </r>
  <r>
    <x v="8"/>
    <x v="18"/>
    <x v="6"/>
    <n v="102"/>
  </r>
  <r>
    <x v="7"/>
    <x v="71"/>
    <x v="0"/>
    <n v="129"/>
  </r>
  <r>
    <x v="9"/>
    <x v="62"/>
    <x v="2"/>
    <n v="86"/>
  </r>
  <r>
    <x v="9"/>
    <x v="1"/>
    <x v="3"/>
    <n v="31"/>
  </r>
  <r>
    <x v="11"/>
    <x v="70"/>
    <x v="2"/>
    <n v="244"/>
  </r>
  <r>
    <x v="11"/>
    <x v="2"/>
    <x v="6"/>
    <n v="219"/>
  </r>
  <r>
    <x v="8"/>
    <x v="14"/>
    <x v="1"/>
    <n v="516"/>
  </r>
  <r>
    <x v="7"/>
    <x v="73"/>
    <x v="4"/>
    <n v="1397"/>
  </r>
  <r>
    <x v="8"/>
    <x v="47"/>
    <x v="0"/>
    <n v="50"/>
  </r>
  <r>
    <x v="10"/>
    <x v="19"/>
    <x v="3"/>
    <n v="85"/>
  </r>
  <r>
    <x v="11"/>
    <x v="46"/>
    <x v="0"/>
    <n v="85"/>
  </r>
  <r>
    <x v="9"/>
    <x v="43"/>
    <x v="1"/>
    <n v="375"/>
  </r>
  <r>
    <x v="9"/>
    <x v="25"/>
    <x v="6"/>
    <n v="107"/>
  </r>
  <r>
    <x v="9"/>
    <x v="72"/>
    <x v="0"/>
    <n v="72"/>
  </r>
  <r>
    <x v="10"/>
    <x v="12"/>
    <x v="3"/>
    <n v="67"/>
  </r>
  <r>
    <x v="7"/>
    <x v="33"/>
    <x v="2"/>
    <n v="100"/>
  </r>
  <r>
    <x v="8"/>
    <x v="74"/>
    <x v="2"/>
    <n v="79"/>
  </r>
  <r>
    <x v="7"/>
    <x v="25"/>
    <x v="2"/>
    <n v="121"/>
  </r>
  <r>
    <x v="11"/>
    <x v="44"/>
    <x v="1"/>
    <n v="1238"/>
  </r>
  <r>
    <x v="9"/>
    <x v="10"/>
    <x v="0"/>
    <n v="40"/>
  </r>
  <r>
    <x v="9"/>
    <x v="20"/>
    <x v="3"/>
    <n v="37"/>
  </r>
  <r>
    <x v="7"/>
    <x v="57"/>
    <x v="4"/>
    <n v="2126"/>
  </r>
  <r>
    <x v="10"/>
    <x v="40"/>
    <x v="3"/>
    <n v="89"/>
  </r>
  <r>
    <x v="8"/>
    <x v="15"/>
    <x v="4"/>
    <n v="1745"/>
  </r>
  <r>
    <x v="7"/>
    <x v="6"/>
    <x v="4"/>
    <n v="1879"/>
  </r>
  <r>
    <x v="10"/>
    <x v="69"/>
    <x v="5"/>
    <n v="109"/>
  </r>
  <r>
    <x v="7"/>
    <x v="52"/>
    <x v="1"/>
    <n v="814"/>
  </r>
  <r>
    <x v="9"/>
    <x v="33"/>
    <x v="1"/>
    <n v="379"/>
  </r>
  <r>
    <x v="9"/>
    <x v="59"/>
    <x v="3"/>
    <n v="28"/>
  </r>
  <r>
    <x v="9"/>
    <x v="45"/>
    <x v="2"/>
    <n v="80"/>
  </r>
  <r>
    <x v="8"/>
    <x v="19"/>
    <x v="6"/>
    <n v="96"/>
  </r>
  <r>
    <x v="11"/>
    <x v="28"/>
    <x v="5"/>
    <n v="56"/>
  </r>
  <r>
    <x v="8"/>
    <x v="46"/>
    <x v="5"/>
    <n v="62"/>
  </r>
  <r>
    <x v="9"/>
    <x v="46"/>
    <x v="5"/>
    <n v="41"/>
  </r>
  <r>
    <x v="11"/>
    <x v="56"/>
    <x v="5"/>
    <n v="48"/>
  </r>
  <r>
    <x v="8"/>
    <x v="41"/>
    <x v="3"/>
    <n v="24"/>
  </r>
  <r>
    <x v="7"/>
    <x v="10"/>
    <x v="4"/>
    <n v="1606"/>
  </r>
  <r>
    <x v="8"/>
    <x v="4"/>
    <x v="6"/>
    <n v="79"/>
  </r>
  <r>
    <x v="11"/>
    <x v="73"/>
    <x v="4"/>
    <n v="1618"/>
  </r>
  <r>
    <x v="10"/>
    <x v="5"/>
    <x v="1"/>
    <n v="1433"/>
  </r>
  <r>
    <x v="10"/>
    <x v="49"/>
    <x v="4"/>
    <n v="3548"/>
  </r>
  <r>
    <x v="9"/>
    <x v="23"/>
    <x v="0"/>
    <n v="51"/>
  </r>
  <r>
    <x v="7"/>
    <x v="34"/>
    <x v="5"/>
    <n v="41"/>
  </r>
  <r>
    <x v="10"/>
    <x v="68"/>
    <x v="2"/>
    <n v="291"/>
  </r>
  <r>
    <x v="9"/>
    <x v="45"/>
    <x v="1"/>
    <n v="580"/>
  </r>
  <r>
    <x v="7"/>
    <x v="51"/>
    <x v="5"/>
    <n v="71"/>
  </r>
  <r>
    <x v="10"/>
    <x v="12"/>
    <x v="1"/>
    <n v="979"/>
  </r>
  <r>
    <x v="10"/>
    <x v="28"/>
    <x v="6"/>
    <n v="295"/>
  </r>
  <r>
    <x v="7"/>
    <x v="21"/>
    <x v="2"/>
    <n v="118"/>
  </r>
  <r>
    <x v="7"/>
    <x v="65"/>
    <x v="3"/>
    <n v="40"/>
  </r>
  <r>
    <x v="9"/>
    <x v="55"/>
    <x v="2"/>
    <n v="91"/>
  </r>
  <r>
    <x v="7"/>
    <x v="15"/>
    <x v="2"/>
    <n v="149"/>
  </r>
  <r>
    <x v="8"/>
    <x v="46"/>
    <x v="6"/>
    <n v="77"/>
  </r>
  <r>
    <x v="10"/>
    <x v="48"/>
    <x v="6"/>
    <n v="317"/>
  </r>
  <r>
    <x v="10"/>
    <x v="70"/>
    <x v="2"/>
    <n v="407"/>
  </r>
  <r>
    <x v="11"/>
    <x v="62"/>
    <x v="5"/>
    <n v="60"/>
  </r>
  <r>
    <x v="10"/>
    <x v="47"/>
    <x v="6"/>
    <n v="289"/>
  </r>
  <r>
    <x v="8"/>
    <x v="23"/>
    <x v="2"/>
    <n v="118"/>
  </r>
  <r>
    <x v="8"/>
    <x v="17"/>
    <x v="4"/>
    <n v="1516"/>
  </r>
  <r>
    <x v="7"/>
    <x v="38"/>
    <x v="3"/>
    <n v="30"/>
  </r>
  <r>
    <x v="7"/>
    <x v="30"/>
    <x v="2"/>
    <n v="173"/>
  </r>
  <r>
    <x v="8"/>
    <x v="9"/>
    <x v="4"/>
    <n v="1104"/>
  </r>
  <r>
    <x v="8"/>
    <x v="16"/>
    <x v="5"/>
    <n v="32"/>
  </r>
  <r>
    <x v="7"/>
    <x v="43"/>
    <x v="0"/>
    <n v="128"/>
  </r>
  <r>
    <x v="11"/>
    <x v="52"/>
    <x v="4"/>
    <n v="2094"/>
  </r>
  <r>
    <x v="10"/>
    <x v="40"/>
    <x v="6"/>
    <n v="309"/>
  </r>
  <r>
    <x v="11"/>
    <x v="67"/>
    <x v="4"/>
    <n v="2322"/>
  </r>
  <r>
    <x v="10"/>
    <x v="13"/>
    <x v="2"/>
    <n v="296"/>
  </r>
  <r>
    <x v="8"/>
    <x v="59"/>
    <x v="5"/>
    <n v="52"/>
  </r>
  <r>
    <x v="9"/>
    <x v="20"/>
    <x v="0"/>
    <n v="52"/>
  </r>
  <r>
    <x v="9"/>
    <x v="24"/>
    <x v="1"/>
    <n v="394"/>
  </r>
  <r>
    <x v="10"/>
    <x v="15"/>
    <x v="5"/>
    <n v="144"/>
  </r>
  <r>
    <x v="8"/>
    <x v="21"/>
    <x v="4"/>
    <n v="1222"/>
  </r>
  <r>
    <x v="10"/>
    <x v="3"/>
    <x v="1"/>
    <n v="1307"/>
  </r>
  <r>
    <x v="9"/>
    <x v="7"/>
    <x v="1"/>
    <n v="493"/>
  </r>
  <r>
    <x v="8"/>
    <x v="15"/>
    <x v="1"/>
    <n v="507"/>
  </r>
  <r>
    <x v="9"/>
    <x v="10"/>
    <x v="5"/>
    <n v="37"/>
  </r>
  <r>
    <x v="10"/>
    <x v="56"/>
    <x v="2"/>
    <n v="321"/>
  </r>
  <r>
    <x v="10"/>
    <x v="28"/>
    <x v="5"/>
    <n v="108"/>
  </r>
  <r>
    <x v="8"/>
    <x v="59"/>
    <x v="3"/>
    <n v="40"/>
  </r>
  <r>
    <x v="11"/>
    <x v="40"/>
    <x v="6"/>
    <n v="188"/>
  </r>
  <r>
    <x v="9"/>
    <x v="73"/>
    <x v="4"/>
    <n v="1105"/>
  </r>
  <r>
    <x v="9"/>
    <x v="22"/>
    <x v="5"/>
    <n v="57"/>
  </r>
  <r>
    <x v="7"/>
    <x v="46"/>
    <x v="5"/>
    <n v="49"/>
  </r>
  <r>
    <x v="10"/>
    <x v="48"/>
    <x v="4"/>
    <n v="3146"/>
  </r>
  <r>
    <x v="10"/>
    <x v="32"/>
    <x v="1"/>
    <n v="1406"/>
  </r>
  <r>
    <x v="11"/>
    <x v="47"/>
    <x v="6"/>
    <n v="208"/>
  </r>
  <r>
    <x v="8"/>
    <x v="61"/>
    <x v="5"/>
    <n v="51"/>
  </r>
  <r>
    <x v="9"/>
    <x v="27"/>
    <x v="2"/>
    <n v="100"/>
  </r>
  <r>
    <x v="11"/>
    <x v="1"/>
    <x v="6"/>
    <n v="65"/>
  </r>
  <r>
    <x v="11"/>
    <x v="29"/>
    <x v="5"/>
    <n v="70"/>
  </r>
  <r>
    <x v="9"/>
    <x v="54"/>
    <x v="3"/>
    <n v="34"/>
  </r>
  <r>
    <x v="9"/>
    <x v="71"/>
    <x v="4"/>
    <n v="1421"/>
  </r>
  <r>
    <x v="10"/>
    <x v="70"/>
    <x v="5"/>
    <n v="123"/>
  </r>
  <r>
    <x v="10"/>
    <x v="13"/>
    <x v="3"/>
    <n v="69"/>
  </r>
  <r>
    <x v="9"/>
    <x v="71"/>
    <x v="0"/>
    <n v="73"/>
  </r>
  <r>
    <x v="10"/>
    <x v="31"/>
    <x v="0"/>
    <n v="204"/>
  </r>
  <r>
    <x v="7"/>
    <x v="72"/>
    <x v="1"/>
    <n v="694"/>
  </r>
  <r>
    <x v="7"/>
    <x v="72"/>
    <x v="4"/>
    <n v="2021"/>
  </r>
  <r>
    <x v="7"/>
    <x v="35"/>
    <x v="1"/>
    <n v="654"/>
  </r>
  <r>
    <x v="7"/>
    <x v="62"/>
    <x v="4"/>
    <n v="1983"/>
  </r>
  <r>
    <x v="7"/>
    <x v="30"/>
    <x v="4"/>
    <n v="2688"/>
  </r>
  <r>
    <x v="7"/>
    <x v="68"/>
    <x v="2"/>
    <n v="160"/>
  </r>
  <r>
    <x v="7"/>
    <x v="10"/>
    <x v="6"/>
    <n v="138"/>
  </r>
  <r>
    <x v="10"/>
    <x v="8"/>
    <x v="3"/>
    <n v="81"/>
  </r>
  <r>
    <x v="8"/>
    <x v="13"/>
    <x v="6"/>
    <n v="118"/>
  </r>
  <r>
    <x v="8"/>
    <x v="30"/>
    <x v="1"/>
    <n v="514"/>
  </r>
  <r>
    <x v="11"/>
    <x v="26"/>
    <x v="5"/>
    <n v="64"/>
  </r>
  <r>
    <x v="9"/>
    <x v="13"/>
    <x v="1"/>
    <n v="472"/>
  </r>
  <r>
    <x v="8"/>
    <x v="40"/>
    <x v="0"/>
    <n v="47"/>
  </r>
  <r>
    <x v="9"/>
    <x v="5"/>
    <x v="5"/>
    <n v="40"/>
  </r>
  <r>
    <x v="9"/>
    <x v="70"/>
    <x v="0"/>
    <n v="64"/>
  </r>
  <r>
    <x v="10"/>
    <x v="3"/>
    <x v="2"/>
    <n v="353"/>
  </r>
  <r>
    <x v="9"/>
    <x v="1"/>
    <x v="2"/>
    <n v="70"/>
  </r>
  <r>
    <x v="10"/>
    <x v="62"/>
    <x v="3"/>
    <n v="66"/>
  </r>
  <r>
    <x v="9"/>
    <x v="24"/>
    <x v="2"/>
    <n v="109"/>
  </r>
  <r>
    <x v="7"/>
    <x v="63"/>
    <x v="3"/>
    <n v="47"/>
  </r>
  <r>
    <x v="8"/>
    <x v="33"/>
    <x v="2"/>
    <n v="67"/>
  </r>
  <r>
    <x v="9"/>
    <x v="54"/>
    <x v="5"/>
    <n v="38"/>
  </r>
  <r>
    <x v="10"/>
    <x v="46"/>
    <x v="4"/>
    <n v="3662"/>
  </r>
  <r>
    <x v="10"/>
    <x v="14"/>
    <x v="1"/>
    <n v="1043"/>
  </r>
  <r>
    <x v="9"/>
    <x v="66"/>
    <x v="2"/>
    <n v="113"/>
  </r>
  <r>
    <x v="7"/>
    <x v="16"/>
    <x v="4"/>
    <n v="1612"/>
  </r>
  <r>
    <x v="11"/>
    <x v="20"/>
    <x v="0"/>
    <n v="59"/>
  </r>
  <r>
    <x v="8"/>
    <x v="28"/>
    <x v="6"/>
    <n v="115"/>
  </r>
  <r>
    <x v="9"/>
    <x v="52"/>
    <x v="4"/>
    <n v="1244"/>
  </r>
  <r>
    <x v="11"/>
    <x v="72"/>
    <x v="4"/>
    <n v="2691"/>
  </r>
  <r>
    <x v="7"/>
    <x v="18"/>
    <x v="5"/>
    <n v="54"/>
  </r>
  <r>
    <x v="9"/>
    <x v="38"/>
    <x v="6"/>
    <n v="109"/>
  </r>
  <r>
    <x v="10"/>
    <x v="30"/>
    <x v="0"/>
    <n v="154"/>
  </r>
  <r>
    <x v="9"/>
    <x v="31"/>
    <x v="0"/>
    <n v="45"/>
  </r>
  <r>
    <x v="10"/>
    <x v="60"/>
    <x v="3"/>
    <n v="114"/>
  </r>
  <r>
    <x v="9"/>
    <x v="49"/>
    <x v="2"/>
    <n v="96"/>
  </r>
  <r>
    <x v="10"/>
    <x v="38"/>
    <x v="2"/>
    <n v="291"/>
  </r>
  <r>
    <x v="9"/>
    <x v="46"/>
    <x v="0"/>
    <n v="60"/>
  </r>
  <r>
    <x v="10"/>
    <x v="41"/>
    <x v="0"/>
    <n v="117"/>
  </r>
  <r>
    <x v="8"/>
    <x v="26"/>
    <x v="5"/>
    <n v="66"/>
  </r>
  <r>
    <x v="7"/>
    <x v="51"/>
    <x v="3"/>
    <n v="50"/>
  </r>
  <r>
    <x v="8"/>
    <x v="14"/>
    <x v="2"/>
    <n v="83"/>
  </r>
  <r>
    <x v="9"/>
    <x v="37"/>
    <x v="3"/>
    <n v="32"/>
  </r>
  <r>
    <x v="11"/>
    <x v="21"/>
    <x v="6"/>
    <n v="149"/>
  </r>
  <r>
    <x v="9"/>
    <x v="66"/>
    <x v="1"/>
    <n v="644"/>
  </r>
  <r>
    <x v="11"/>
    <x v="16"/>
    <x v="0"/>
    <n v="130"/>
  </r>
  <r>
    <x v="10"/>
    <x v="4"/>
    <x v="1"/>
    <n v="912"/>
  </r>
  <r>
    <x v="9"/>
    <x v="27"/>
    <x v="0"/>
    <n v="75"/>
  </r>
  <r>
    <x v="9"/>
    <x v="57"/>
    <x v="3"/>
    <n v="31"/>
  </r>
  <r>
    <x v="8"/>
    <x v="54"/>
    <x v="0"/>
    <n v="50"/>
  </r>
  <r>
    <x v="9"/>
    <x v="31"/>
    <x v="1"/>
    <n v="558"/>
  </r>
  <r>
    <x v="9"/>
    <x v="50"/>
    <x v="5"/>
    <n v="44"/>
  </r>
  <r>
    <x v="9"/>
    <x v="54"/>
    <x v="2"/>
    <n v="76"/>
  </r>
  <r>
    <x v="9"/>
    <x v="62"/>
    <x v="3"/>
    <n v="31"/>
  </r>
  <r>
    <x v="10"/>
    <x v="13"/>
    <x v="5"/>
    <n v="99"/>
  </r>
  <r>
    <x v="10"/>
    <x v="66"/>
    <x v="1"/>
    <n v="1342"/>
  </r>
  <r>
    <x v="7"/>
    <x v="35"/>
    <x v="6"/>
    <n v="150"/>
  </r>
  <r>
    <x v="7"/>
    <x v="59"/>
    <x v="4"/>
    <n v="1846"/>
  </r>
  <r>
    <x v="7"/>
    <x v="73"/>
    <x v="5"/>
    <n v="37"/>
  </r>
  <r>
    <x v="10"/>
    <x v="73"/>
    <x v="6"/>
    <n v="273"/>
  </r>
  <r>
    <x v="7"/>
    <x v="19"/>
    <x v="4"/>
    <n v="1770"/>
  </r>
  <r>
    <x v="7"/>
    <x v="8"/>
    <x v="1"/>
    <n v="379"/>
  </r>
  <r>
    <x v="7"/>
    <x v="45"/>
    <x v="1"/>
    <n v="908"/>
  </r>
  <r>
    <x v="9"/>
    <x v="36"/>
    <x v="6"/>
    <n v="139"/>
  </r>
  <r>
    <x v="7"/>
    <x v="18"/>
    <x v="1"/>
    <n v="492"/>
  </r>
  <r>
    <x v="10"/>
    <x v="0"/>
    <x v="0"/>
    <n v="141"/>
  </r>
  <r>
    <x v="7"/>
    <x v="20"/>
    <x v="5"/>
    <n v="51"/>
  </r>
  <r>
    <x v="9"/>
    <x v="62"/>
    <x v="4"/>
    <n v="1306"/>
  </r>
  <r>
    <x v="10"/>
    <x v="63"/>
    <x v="4"/>
    <n v="2905"/>
  </r>
  <r>
    <x v="7"/>
    <x v="37"/>
    <x v="2"/>
    <n v="124"/>
  </r>
  <r>
    <x v="8"/>
    <x v="16"/>
    <x v="4"/>
    <n v="1044"/>
  </r>
  <r>
    <x v="7"/>
    <x v="65"/>
    <x v="1"/>
    <n v="586"/>
  </r>
  <r>
    <x v="11"/>
    <x v="63"/>
    <x v="2"/>
    <n v="183"/>
  </r>
  <r>
    <x v="11"/>
    <x v="55"/>
    <x v="4"/>
    <n v="3061"/>
  </r>
  <r>
    <x v="9"/>
    <x v="19"/>
    <x v="4"/>
    <n v="1313"/>
  </r>
  <r>
    <x v="9"/>
    <x v="14"/>
    <x v="5"/>
    <n v="43"/>
  </r>
  <r>
    <x v="11"/>
    <x v="51"/>
    <x v="0"/>
    <n v="76"/>
  </r>
  <r>
    <x v="8"/>
    <x v="25"/>
    <x v="3"/>
    <n v="43"/>
  </r>
  <r>
    <x v="8"/>
    <x v="12"/>
    <x v="3"/>
    <n v="30"/>
  </r>
  <r>
    <x v="10"/>
    <x v="35"/>
    <x v="1"/>
    <n v="1975"/>
  </r>
  <r>
    <x v="11"/>
    <x v="32"/>
    <x v="4"/>
    <n v="3227"/>
  </r>
  <r>
    <x v="8"/>
    <x v="25"/>
    <x v="6"/>
    <n v="84"/>
  </r>
  <r>
    <x v="11"/>
    <x v="40"/>
    <x v="3"/>
    <n v="87"/>
  </r>
  <r>
    <x v="9"/>
    <x v="73"/>
    <x v="6"/>
    <n v="103"/>
  </r>
  <r>
    <x v="9"/>
    <x v="23"/>
    <x v="6"/>
    <n v="130"/>
  </r>
  <r>
    <x v="7"/>
    <x v="72"/>
    <x v="0"/>
    <n v="108"/>
  </r>
  <r>
    <x v="8"/>
    <x v="20"/>
    <x v="1"/>
    <n v="344"/>
  </r>
  <r>
    <x v="8"/>
    <x v="29"/>
    <x v="6"/>
    <n v="124"/>
  </r>
  <r>
    <x v="8"/>
    <x v="56"/>
    <x v="3"/>
    <n v="54"/>
  </r>
  <r>
    <x v="11"/>
    <x v="47"/>
    <x v="0"/>
    <n v="110"/>
  </r>
  <r>
    <x v="8"/>
    <x v="20"/>
    <x v="4"/>
    <n v="1322"/>
  </r>
  <r>
    <x v="10"/>
    <x v="72"/>
    <x v="2"/>
    <n v="263"/>
  </r>
  <r>
    <x v="8"/>
    <x v="4"/>
    <x v="1"/>
    <n v="489"/>
  </r>
  <r>
    <x v="7"/>
    <x v="13"/>
    <x v="2"/>
    <n v="155"/>
  </r>
  <r>
    <x v="10"/>
    <x v="15"/>
    <x v="2"/>
    <n v="277"/>
  </r>
  <r>
    <x v="10"/>
    <x v="56"/>
    <x v="6"/>
    <n v="325"/>
  </r>
  <r>
    <x v="10"/>
    <x v="25"/>
    <x v="2"/>
    <n v="330"/>
  </r>
  <r>
    <x v="11"/>
    <x v="1"/>
    <x v="4"/>
    <n v="1300"/>
  </r>
  <r>
    <x v="7"/>
    <x v="50"/>
    <x v="0"/>
    <n v="74"/>
  </r>
  <r>
    <x v="11"/>
    <x v="65"/>
    <x v="6"/>
    <n v="125"/>
  </r>
  <r>
    <x v="11"/>
    <x v="68"/>
    <x v="6"/>
    <n v="218"/>
  </r>
  <r>
    <x v="10"/>
    <x v="52"/>
    <x v="3"/>
    <n v="62"/>
  </r>
  <r>
    <x v="9"/>
    <x v="39"/>
    <x v="3"/>
    <n v="21"/>
  </r>
  <r>
    <x v="11"/>
    <x v="58"/>
    <x v="5"/>
    <n v="70"/>
  </r>
  <r>
    <x v="10"/>
    <x v="62"/>
    <x v="1"/>
    <n v="1077"/>
  </r>
  <r>
    <x v="9"/>
    <x v="14"/>
    <x v="1"/>
    <n v="466"/>
  </r>
  <r>
    <x v="11"/>
    <x v="43"/>
    <x v="4"/>
    <n v="2945"/>
  </r>
  <r>
    <x v="10"/>
    <x v="0"/>
    <x v="3"/>
    <n v="103"/>
  </r>
  <r>
    <x v="7"/>
    <x v="16"/>
    <x v="0"/>
    <n v="71"/>
  </r>
  <r>
    <x v="9"/>
    <x v="69"/>
    <x v="1"/>
    <n v="465"/>
  </r>
  <r>
    <x v="8"/>
    <x v="57"/>
    <x v="5"/>
    <n v="59"/>
  </r>
  <r>
    <x v="7"/>
    <x v="67"/>
    <x v="6"/>
    <n v="157"/>
  </r>
  <r>
    <x v="9"/>
    <x v="1"/>
    <x v="6"/>
    <n v="69"/>
  </r>
  <r>
    <x v="10"/>
    <x v="7"/>
    <x v="1"/>
    <n v="1949"/>
  </r>
  <r>
    <x v="9"/>
    <x v="58"/>
    <x v="5"/>
    <n v="45"/>
  </r>
  <r>
    <x v="11"/>
    <x v="34"/>
    <x v="3"/>
    <n v="34"/>
  </r>
  <r>
    <x v="8"/>
    <x v="49"/>
    <x v="4"/>
    <n v="1649"/>
  </r>
  <r>
    <x v="10"/>
    <x v="31"/>
    <x v="1"/>
    <n v="2145"/>
  </r>
  <r>
    <x v="8"/>
    <x v="5"/>
    <x v="0"/>
    <n v="24"/>
  </r>
  <r>
    <x v="10"/>
    <x v="64"/>
    <x v="4"/>
    <n v="2507"/>
  </r>
  <r>
    <x v="11"/>
    <x v="55"/>
    <x v="0"/>
    <n v="84"/>
  </r>
  <r>
    <x v="9"/>
    <x v="6"/>
    <x v="0"/>
    <n v="48"/>
  </r>
  <r>
    <x v="11"/>
    <x v="45"/>
    <x v="1"/>
    <n v="1465"/>
  </r>
  <r>
    <x v="7"/>
    <x v="30"/>
    <x v="6"/>
    <n v="212"/>
  </r>
  <r>
    <x v="10"/>
    <x v="54"/>
    <x v="3"/>
    <n v="64"/>
  </r>
  <r>
    <x v="8"/>
    <x v="4"/>
    <x v="4"/>
    <n v="1262"/>
  </r>
  <r>
    <x v="7"/>
    <x v="65"/>
    <x v="0"/>
    <n v="83"/>
  </r>
  <r>
    <x v="9"/>
    <x v="28"/>
    <x v="4"/>
    <n v="1548"/>
  </r>
  <r>
    <x v="8"/>
    <x v="61"/>
    <x v="2"/>
    <n v="77"/>
  </r>
  <r>
    <x v="10"/>
    <x v="19"/>
    <x v="4"/>
    <n v="2669"/>
  </r>
  <r>
    <x v="7"/>
    <x v="57"/>
    <x v="2"/>
    <n v="106"/>
  </r>
  <r>
    <x v="7"/>
    <x v="61"/>
    <x v="0"/>
    <n v="60"/>
  </r>
  <r>
    <x v="7"/>
    <x v="64"/>
    <x v="2"/>
    <n v="71"/>
  </r>
  <r>
    <x v="11"/>
    <x v="63"/>
    <x v="3"/>
    <n v="41"/>
  </r>
  <r>
    <x v="11"/>
    <x v="24"/>
    <x v="4"/>
    <n v="4186"/>
  </r>
  <r>
    <x v="7"/>
    <x v="56"/>
    <x v="4"/>
    <n v="1840"/>
  </r>
  <r>
    <x v="9"/>
    <x v="12"/>
    <x v="0"/>
    <n v="33"/>
  </r>
  <r>
    <x v="9"/>
    <x v="68"/>
    <x v="2"/>
    <n v="96"/>
  </r>
  <r>
    <x v="11"/>
    <x v="13"/>
    <x v="6"/>
    <n v="160"/>
  </r>
  <r>
    <x v="7"/>
    <x v="21"/>
    <x v="4"/>
    <n v="1562"/>
  </r>
  <r>
    <x v="11"/>
    <x v="43"/>
    <x v="0"/>
    <n v="120"/>
  </r>
  <r>
    <x v="7"/>
    <x v="10"/>
    <x v="0"/>
    <n v="54"/>
  </r>
  <r>
    <x v="11"/>
    <x v="44"/>
    <x v="5"/>
    <n v="60"/>
  </r>
  <r>
    <x v="8"/>
    <x v="28"/>
    <x v="0"/>
    <n v="47"/>
  </r>
  <r>
    <x v="10"/>
    <x v="2"/>
    <x v="5"/>
    <n v="116"/>
  </r>
  <r>
    <x v="9"/>
    <x v="43"/>
    <x v="2"/>
    <n v="111"/>
  </r>
  <r>
    <x v="7"/>
    <x v="12"/>
    <x v="6"/>
    <n v="106"/>
  </r>
  <r>
    <x v="11"/>
    <x v="23"/>
    <x v="3"/>
    <n v="43"/>
  </r>
  <r>
    <x v="9"/>
    <x v="68"/>
    <x v="1"/>
    <n v="539"/>
  </r>
  <r>
    <x v="11"/>
    <x v="64"/>
    <x v="5"/>
    <n v="38"/>
  </r>
  <r>
    <x v="11"/>
    <x v="69"/>
    <x v="6"/>
    <n v="206"/>
  </r>
  <r>
    <x v="8"/>
    <x v="11"/>
    <x v="5"/>
    <n v="64"/>
  </r>
  <r>
    <x v="7"/>
    <x v="2"/>
    <x v="3"/>
    <n v="51"/>
  </r>
  <r>
    <x v="9"/>
    <x v="37"/>
    <x v="0"/>
    <n v="51"/>
  </r>
  <r>
    <x v="11"/>
    <x v="9"/>
    <x v="2"/>
    <n v="148"/>
  </r>
  <r>
    <x v="7"/>
    <x v="32"/>
    <x v="0"/>
    <n v="111"/>
  </r>
  <r>
    <x v="7"/>
    <x v="68"/>
    <x v="3"/>
    <n v="71"/>
  </r>
  <r>
    <x v="7"/>
    <x v="64"/>
    <x v="4"/>
    <n v="1410"/>
  </r>
  <r>
    <x v="10"/>
    <x v="44"/>
    <x v="2"/>
    <n v="270"/>
  </r>
  <r>
    <x v="7"/>
    <x v="14"/>
    <x v="3"/>
    <n v="45"/>
  </r>
  <r>
    <x v="7"/>
    <x v="53"/>
    <x v="3"/>
    <n v="47"/>
  </r>
  <r>
    <x v="11"/>
    <x v="45"/>
    <x v="5"/>
    <n v="64"/>
  </r>
  <r>
    <x v="8"/>
    <x v="12"/>
    <x v="4"/>
    <n v="1069"/>
  </r>
  <r>
    <x v="9"/>
    <x v="70"/>
    <x v="2"/>
    <n v="127"/>
  </r>
  <r>
    <x v="9"/>
    <x v="38"/>
    <x v="2"/>
    <n v="88"/>
  </r>
  <r>
    <x v="10"/>
    <x v="72"/>
    <x v="4"/>
    <n v="2948"/>
  </r>
  <r>
    <x v="10"/>
    <x v="7"/>
    <x v="0"/>
    <n v="234"/>
  </r>
  <r>
    <x v="8"/>
    <x v="40"/>
    <x v="6"/>
    <n v="77"/>
  </r>
  <r>
    <x v="7"/>
    <x v="58"/>
    <x v="6"/>
    <n v="165"/>
  </r>
  <r>
    <x v="11"/>
    <x v="5"/>
    <x v="2"/>
    <n v="345"/>
  </r>
  <r>
    <x v="10"/>
    <x v="51"/>
    <x v="3"/>
    <n v="102"/>
  </r>
  <r>
    <x v="11"/>
    <x v="57"/>
    <x v="2"/>
    <n v="181"/>
  </r>
  <r>
    <x v="10"/>
    <x v="34"/>
    <x v="2"/>
    <n v="247"/>
  </r>
  <r>
    <x v="10"/>
    <x v="17"/>
    <x v="4"/>
    <n v="2729"/>
  </r>
  <r>
    <x v="7"/>
    <x v="31"/>
    <x v="2"/>
    <n v="160"/>
  </r>
  <r>
    <x v="9"/>
    <x v="52"/>
    <x v="0"/>
    <n v="51"/>
  </r>
  <r>
    <x v="9"/>
    <x v="64"/>
    <x v="5"/>
    <n v="44"/>
  </r>
  <r>
    <x v="11"/>
    <x v="70"/>
    <x v="4"/>
    <n v="2686"/>
  </r>
  <r>
    <x v="7"/>
    <x v="66"/>
    <x v="4"/>
    <n v="2554"/>
  </r>
  <r>
    <x v="11"/>
    <x v="21"/>
    <x v="2"/>
    <n v="213"/>
  </r>
  <r>
    <x v="11"/>
    <x v="33"/>
    <x v="0"/>
    <n v="98"/>
  </r>
  <r>
    <x v="9"/>
    <x v="42"/>
    <x v="2"/>
    <n v="77"/>
  </r>
  <r>
    <x v="9"/>
    <x v="16"/>
    <x v="4"/>
    <n v="1202"/>
  </r>
  <r>
    <x v="8"/>
    <x v="68"/>
    <x v="1"/>
    <n v="553"/>
  </r>
  <r>
    <x v="11"/>
    <x v="22"/>
    <x v="1"/>
    <n v="1071"/>
  </r>
  <r>
    <x v="9"/>
    <x v="25"/>
    <x v="0"/>
    <n v="38"/>
  </r>
  <r>
    <x v="11"/>
    <x v="62"/>
    <x v="2"/>
    <n v="267"/>
  </r>
  <r>
    <x v="11"/>
    <x v="4"/>
    <x v="2"/>
    <n v="221"/>
  </r>
  <r>
    <x v="9"/>
    <x v="1"/>
    <x v="4"/>
    <n v="942"/>
  </r>
  <r>
    <x v="9"/>
    <x v="64"/>
    <x v="0"/>
    <n v="39"/>
  </r>
  <r>
    <x v="11"/>
    <x v="9"/>
    <x v="1"/>
    <n v="757"/>
  </r>
  <r>
    <x v="11"/>
    <x v="38"/>
    <x v="4"/>
    <n v="2789"/>
  </r>
  <r>
    <x v="8"/>
    <x v="30"/>
    <x v="3"/>
    <n v="46"/>
  </r>
  <r>
    <x v="9"/>
    <x v="8"/>
    <x v="5"/>
    <n v="44"/>
  </r>
  <r>
    <x v="11"/>
    <x v="38"/>
    <x v="5"/>
    <n v="52"/>
  </r>
  <r>
    <x v="7"/>
    <x v="7"/>
    <x v="0"/>
    <n v="64"/>
  </r>
  <r>
    <x v="10"/>
    <x v="57"/>
    <x v="3"/>
    <n v="91"/>
  </r>
  <r>
    <x v="9"/>
    <x v="12"/>
    <x v="3"/>
    <n v="34"/>
  </r>
  <r>
    <x v="9"/>
    <x v="0"/>
    <x v="6"/>
    <n v="85"/>
  </r>
  <r>
    <x v="9"/>
    <x v="45"/>
    <x v="0"/>
    <n v="50"/>
  </r>
  <r>
    <x v="7"/>
    <x v="74"/>
    <x v="5"/>
    <n v="35"/>
  </r>
  <r>
    <x v="11"/>
    <x v="25"/>
    <x v="1"/>
    <n v="1559"/>
  </r>
  <r>
    <x v="10"/>
    <x v="43"/>
    <x v="6"/>
    <n v="336"/>
  </r>
  <r>
    <x v="11"/>
    <x v="41"/>
    <x v="1"/>
    <n v="1261"/>
  </r>
  <r>
    <x v="8"/>
    <x v="72"/>
    <x v="2"/>
    <n v="107"/>
  </r>
  <r>
    <x v="10"/>
    <x v="8"/>
    <x v="0"/>
    <n v="80"/>
  </r>
  <r>
    <x v="10"/>
    <x v="11"/>
    <x v="1"/>
    <n v="1020"/>
  </r>
  <r>
    <x v="10"/>
    <x v="30"/>
    <x v="3"/>
    <n v="94"/>
  </r>
  <r>
    <x v="10"/>
    <x v="25"/>
    <x v="4"/>
    <n v="3861"/>
  </r>
  <r>
    <x v="11"/>
    <x v="12"/>
    <x v="5"/>
    <n v="44"/>
  </r>
  <r>
    <x v="10"/>
    <x v="71"/>
    <x v="0"/>
    <n v="143"/>
  </r>
  <r>
    <x v="9"/>
    <x v="55"/>
    <x v="1"/>
    <n v="557"/>
  </r>
  <r>
    <x v="8"/>
    <x v="26"/>
    <x v="1"/>
    <n v="353"/>
  </r>
  <r>
    <x v="8"/>
    <x v="50"/>
    <x v="1"/>
    <n v="485"/>
  </r>
  <r>
    <x v="10"/>
    <x v="53"/>
    <x v="6"/>
    <n v="234"/>
  </r>
  <r>
    <x v="11"/>
    <x v="37"/>
    <x v="6"/>
    <n v="239"/>
  </r>
  <r>
    <x v="11"/>
    <x v="19"/>
    <x v="2"/>
    <n v="157"/>
  </r>
  <r>
    <x v="10"/>
    <x v="64"/>
    <x v="6"/>
    <n v="244"/>
  </r>
  <r>
    <x v="9"/>
    <x v="51"/>
    <x v="5"/>
    <n v="53"/>
  </r>
  <r>
    <x v="8"/>
    <x v="4"/>
    <x v="0"/>
    <n v="34"/>
  </r>
  <r>
    <x v="7"/>
    <x v="0"/>
    <x v="5"/>
    <n v="33"/>
  </r>
  <r>
    <x v="11"/>
    <x v="50"/>
    <x v="1"/>
    <n v="658"/>
  </r>
  <r>
    <x v="11"/>
    <x v="49"/>
    <x v="1"/>
    <n v="1388"/>
  </r>
  <r>
    <x v="8"/>
    <x v="22"/>
    <x v="4"/>
    <n v="1607"/>
  </r>
  <r>
    <x v="7"/>
    <x v="67"/>
    <x v="2"/>
    <n v="152"/>
  </r>
  <r>
    <x v="10"/>
    <x v="18"/>
    <x v="3"/>
    <n v="92"/>
  </r>
  <r>
    <x v="10"/>
    <x v="6"/>
    <x v="0"/>
    <n v="111"/>
  </r>
  <r>
    <x v="9"/>
    <x v="5"/>
    <x v="6"/>
    <n v="105"/>
  </r>
  <r>
    <x v="7"/>
    <x v="70"/>
    <x v="5"/>
    <n v="103"/>
  </r>
  <r>
    <x v="8"/>
    <x v="69"/>
    <x v="2"/>
    <n v="97"/>
  </r>
  <r>
    <x v="9"/>
    <x v="74"/>
    <x v="3"/>
    <n v="36"/>
  </r>
  <r>
    <x v="7"/>
    <x v="7"/>
    <x v="2"/>
    <n v="172"/>
  </r>
  <r>
    <x v="8"/>
    <x v="6"/>
    <x v="6"/>
    <n v="88"/>
  </r>
  <r>
    <x v="10"/>
    <x v="39"/>
    <x v="3"/>
    <n v="131"/>
  </r>
  <r>
    <x v="10"/>
    <x v="8"/>
    <x v="2"/>
    <n v="266"/>
  </r>
  <r>
    <x v="11"/>
    <x v="53"/>
    <x v="1"/>
    <n v="1007"/>
  </r>
  <r>
    <x v="8"/>
    <x v="7"/>
    <x v="4"/>
    <n v="2"/>
  </r>
  <r>
    <x v="9"/>
    <x v="42"/>
    <x v="3"/>
    <n v="32"/>
  </r>
  <r>
    <x v="8"/>
    <x v="57"/>
    <x v="4"/>
    <n v="1623"/>
  </r>
  <r>
    <x v="7"/>
    <x v="40"/>
    <x v="4"/>
    <n v="2050"/>
  </r>
  <r>
    <x v="10"/>
    <x v="73"/>
    <x v="5"/>
    <n v="86"/>
  </r>
  <r>
    <x v="7"/>
    <x v="60"/>
    <x v="5"/>
    <n v="104"/>
  </r>
  <r>
    <x v="7"/>
    <x v="19"/>
    <x v="5"/>
    <n v="56"/>
  </r>
  <r>
    <x v="11"/>
    <x v="28"/>
    <x v="1"/>
    <n v="1645"/>
  </r>
  <r>
    <x v="7"/>
    <x v="63"/>
    <x v="4"/>
    <n v="2044"/>
  </r>
  <r>
    <x v="11"/>
    <x v="71"/>
    <x v="2"/>
    <n v="169"/>
  </r>
  <r>
    <x v="11"/>
    <x v="26"/>
    <x v="2"/>
    <n v="213"/>
  </r>
  <r>
    <x v="8"/>
    <x v="12"/>
    <x v="6"/>
    <n v="73"/>
  </r>
  <r>
    <x v="9"/>
    <x v="29"/>
    <x v="3"/>
    <n v="53"/>
  </r>
  <r>
    <x v="11"/>
    <x v="28"/>
    <x v="2"/>
    <n v="285"/>
  </r>
  <r>
    <x v="9"/>
    <x v="7"/>
    <x v="0"/>
    <n v="47"/>
  </r>
  <r>
    <x v="9"/>
    <x v="41"/>
    <x v="5"/>
    <n v="47"/>
  </r>
  <r>
    <x v="10"/>
    <x v="68"/>
    <x v="0"/>
    <n v="148"/>
  </r>
  <r>
    <x v="8"/>
    <x v="47"/>
    <x v="4"/>
    <n v="1633"/>
  </r>
  <r>
    <x v="11"/>
    <x v="71"/>
    <x v="5"/>
    <n v="68"/>
  </r>
  <r>
    <x v="7"/>
    <x v="38"/>
    <x v="2"/>
    <n v="139"/>
  </r>
  <r>
    <x v="10"/>
    <x v="52"/>
    <x v="0"/>
    <n v="133"/>
  </r>
  <r>
    <x v="8"/>
    <x v="52"/>
    <x v="2"/>
    <n v="73"/>
  </r>
  <r>
    <x v="8"/>
    <x v="53"/>
    <x v="4"/>
    <n v="1186"/>
  </r>
  <r>
    <x v="8"/>
    <x v="59"/>
    <x v="2"/>
    <n v="123"/>
  </r>
  <r>
    <x v="10"/>
    <x v="27"/>
    <x v="6"/>
    <n v="311"/>
  </r>
  <r>
    <x v="9"/>
    <x v="34"/>
    <x v="2"/>
    <n v="88"/>
  </r>
  <r>
    <x v="9"/>
    <x v="6"/>
    <x v="5"/>
    <n v="38"/>
  </r>
  <r>
    <x v="10"/>
    <x v="51"/>
    <x v="4"/>
    <n v="3197"/>
  </r>
  <r>
    <x v="11"/>
    <x v="14"/>
    <x v="0"/>
    <n v="90"/>
  </r>
  <r>
    <x v="10"/>
    <x v="52"/>
    <x v="1"/>
    <n v="1234"/>
  </r>
  <r>
    <x v="7"/>
    <x v="3"/>
    <x v="3"/>
    <n v="56"/>
  </r>
  <r>
    <x v="10"/>
    <x v="24"/>
    <x v="5"/>
    <n v="125"/>
  </r>
  <r>
    <x v="9"/>
    <x v="34"/>
    <x v="0"/>
    <n v="44"/>
  </r>
  <r>
    <x v="8"/>
    <x v="72"/>
    <x v="1"/>
    <n v="405"/>
  </r>
  <r>
    <x v="10"/>
    <x v="49"/>
    <x v="6"/>
    <n v="276"/>
  </r>
  <r>
    <x v="9"/>
    <x v="57"/>
    <x v="2"/>
    <n v="83"/>
  </r>
  <r>
    <x v="10"/>
    <x v="55"/>
    <x v="5"/>
    <n v="112"/>
  </r>
  <r>
    <x v="8"/>
    <x v="54"/>
    <x v="2"/>
    <n v="114"/>
  </r>
  <r>
    <x v="10"/>
    <x v="52"/>
    <x v="6"/>
    <n v="293"/>
  </r>
  <r>
    <x v="11"/>
    <x v="39"/>
    <x v="3"/>
    <n v="23"/>
  </r>
  <r>
    <x v="8"/>
    <x v="67"/>
    <x v="2"/>
    <n v="107"/>
  </r>
  <r>
    <x v="8"/>
    <x v="54"/>
    <x v="4"/>
    <n v="1571"/>
  </r>
  <r>
    <x v="8"/>
    <x v="63"/>
    <x v="1"/>
    <n v="396"/>
  </r>
  <r>
    <x v="8"/>
    <x v="31"/>
    <x v="0"/>
    <n v="2"/>
  </r>
  <r>
    <x v="7"/>
    <x v="14"/>
    <x v="5"/>
    <n v="60"/>
  </r>
  <r>
    <x v="7"/>
    <x v="19"/>
    <x v="3"/>
    <n v="52"/>
  </r>
  <r>
    <x v="8"/>
    <x v="16"/>
    <x v="2"/>
    <n v="67"/>
  </r>
  <r>
    <x v="10"/>
    <x v="53"/>
    <x v="4"/>
    <n v="2586"/>
  </r>
  <r>
    <x v="10"/>
    <x v="25"/>
    <x v="5"/>
    <n v="107"/>
  </r>
  <r>
    <x v="10"/>
    <x v="44"/>
    <x v="3"/>
    <n v="77"/>
  </r>
  <r>
    <x v="11"/>
    <x v="38"/>
    <x v="6"/>
    <n v="229"/>
  </r>
  <r>
    <x v="8"/>
    <x v="32"/>
    <x v="2"/>
    <n v="108"/>
  </r>
  <r>
    <x v="8"/>
    <x v="55"/>
    <x v="1"/>
    <n v="551"/>
  </r>
  <r>
    <x v="10"/>
    <x v="63"/>
    <x v="5"/>
    <n v="115"/>
  </r>
  <r>
    <x v="8"/>
    <x v="24"/>
    <x v="3"/>
    <n v="61"/>
  </r>
  <r>
    <x v="10"/>
    <x v="12"/>
    <x v="5"/>
    <n v="66"/>
  </r>
  <r>
    <x v="7"/>
    <x v="56"/>
    <x v="3"/>
    <n v="36"/>
  </r>
  <r>
    <x v="9"/>
    <x v="70"/>
    <x v="3"/>
    <n v="48"/>
  </r>
  <r>
    <x v="7"/>
    <x v="21"/>
    <x v="5"/>
    <n v="71"/>
  </r>
  <r>
    <x v="11"/>
    <x v="58"/>
    <x v="3"/>
    <n v="79"/>
  </r>
  <r>
    <x v="10"/>
    <x v="6"/>
    <x v="4"/>
    <n v="2695"/>
  </r>
  <r>
    <x v="10"/>
    <x v="23"/>
    <x v="3"/>
    <n v="97"/>
  </r>
  <r>
    <x v="9"/>
    <x v="3"/>
    <x v="1"/>
    <n v="480"/>
  </r>
  <r>
    <x v="10"/>
    <x v="33"/>
    <x v="1"/>
    <n v="1192"/>
  </r>
  <r>
    <x v="11"/>
    <x v="73"/>
    <x v="0"/>
    <n v="72"/>
  </r>
  <r>
    <x v="11"/>
    <x v="52"/>
    <x v="3"/>
    <n v="49"/>
  </r>
  <r>
    <x v="7"/>
    <x v="10"/>
    <x v="3"/>
    <n v="37"/>
  </r>
  <r>
    <x v="7"/>
    <x v="71"/>
    <x v="4"/>
    <n v="2279"/>
  </r>
  <r>
    <x v="7"/>
    <x v="16"/>
    <x v="3"/>
    <n v="53"/>
  </r>
  <r>
    <x v="8"/>
    <x v="72"/>
    <x v="3"/>
    <n v="32"/>
  </r>
  <r>
    <x v="10"/>
    <x v="19"/>
    <x v="0"/>
    <n v="103"/>
  </r>
  <r>
    <x v="9"/>
    <x v="39"/>
    <x v="6"/>
    <n v="74"/>
  </r>
  <r>
    <x v="11"/>
    <x v="19"/>
    <x v="1"/>
    <n v="929"/>
  </r>
  <r>
    <x v="11"/>
    <x v="33"/>
    <x v="2"/>
    <n v="252"/>
  </r>
  <r>
    <x v="7"/>
    <x v="67"/>
    <x v="1"/>
    <n v="547"/>
  </r>
  <r>
    <x v="10"/>
    <x v="18"/>
    <x v="6"/>
    <n v="336"/>
  </r>
  <r>
    <x v="10"/>
    <x v="7"/>
    <x v="3"/>
    <n v="141"/>
  </r>
  <r>
    <x v="9"/>
    <x v="7"/>
    <x v="2"/>
    <n v="105"/>
  </r>
  <r>
    <x v="8"/>
    <x v="65"/>
    <x v="1"/>
    <n v="368"/>
  </r>
  <r>
    <x v="8"/>
    <x v="62"/>
    <x v="0"/>
    <n v="55"/>
  </r>
  <r>
    <x v="7"/>
    <x v="22"/>
    <x v="0"/>
    <n v="86"/>
  </r>
  <r>
    <x v="7"/>
    <x v="69"/>
    <x v="5"/>
    <n v="118"/>
  </r>
  <r>
    <x v="10"/>
    <x v="5"/>
    <x v="3"/>
    <n v="103"/>
  </r>
  <r>
    <x v="7"/>
    <x v="66"/>
    <x v="6"/>
    <n v="214"/>
  </r>
  <r>
    <x v="8"/>
    <x v="60"/>
    <x v="5"/>
    <n v="99"/>
  </r>
  <r>
    <x v="11"/>
    <x v="37"/>
    <x v="5"/>
    <n v="63"/>
  </r>
  <r>
    <x v="9"/>
    <x v="5"/>
    <x v="1"/>
    <n v="440"/>
  </r>
  <r>
    <x v="10"/>
    <x v="43"/>
    <x v="3"/>
    <n v="147"/>
  </r>
  <r>
    <x v="7"/>
    <x v="27"/>
    <x v="4"/>
    <n v="2713"/>
  </r>
  <r>
    <x v="8"/>
    <x v="69"/>
    <x v="5"/>
    <n v="76"/>
  </r>
  <r>
    <x v="9"/>
    <x v="18"/>
    <x v="1"/>
    <n v="288"/>
  </r>
  <r>
    <x v="9"/>
    <x v="12"/>
    <x v="2"/>
    <n v="69"/>
  </r>
  <r>
    <x v="10"/>
    <x v="34"/>
    <x v="4"/>
    <n v="2515"/>
  </r>
  <r>
    <x v="10"/>
    <x v="32"/>
    <x v="5"/>
    <n v="124"/>
  </r>
  <r>
    <x v="9"/>
    <x v="51"/>
    <x v="6"/>
    <n v="88"/>
  </r>
  <r>
    <x v="8"/>
    <x v="20"/>
    <x v="3"/>
    <n v="44"/>
  </r>
  <r>
    <x v="8"/>
    <x v="19"/>
    <x v="3"/>
    <n v="39"/>
  </r>
  <r>
    <x v="7"/>
    <x v="7"/>
    <x v="3"/>
    <n v="62"/>
  </r>
  <r>
    <x v="9"/>
    <x v="43"/>
    <x v="6"/>
    <n v="122"/>
  </r>
  <r>
    <x v="9"/>
    <x v="12"/>
    <x v="6"/>
    <n v="83"/>
  </r>
  <r>
    <x v="9"/>
    <x v="71"/>
    <x v="6"/>
    <n v="94"/>
  </r>
  <r>
    <x v="11"/>
    <x v="17"/>
    <x v="2"/>
    <n v="143"/>
  </r>
  <r>
    <x v="10"/>
    <x v="48"/>
    <x v="2"/>
    <n v="302"/>
  </r>
  <r>
    <x v="8"/>
    <x v="38"/>
    <x v="3"/>
    <n v="23"/>
  </r>
  <r>
    <x v="8"/>
    <x v="2"/>
    <x v="3"/>
    <n v="42"/>
  </r>
  <r>
    <x v="9"/>
    <x v="9"/>
    <x v="3"/>
    <n v="33"/>
  </r>
  <r>
    <x v="7"/>
    <x v="9"/>
    <x v="1"/>
    <n v="550"/>
  </r>
  <r>
    <x v="8"/>
    <x v="38"/>
    <x v="2"/>
    <n v="95"/>
  </r>
  <r>
    <x v="10"/>
    <x v="47"/>
    <x v="4"/>
    <n v="3355"/>
  </r>
  <r>
    <x v="7"/>
    <x v="54"/>
    <x v="5"/>
    <n v="85"/>
  </r>
  <r>
    <x v="7"/>
    <x v="27"/>
    <x v="0"/>
    <n v="185"/>
  </r>
  <r>
    <x v="9"/>
    <x v="62"/>
    <x v="6"/>
    <n v="116"/>
  </r>
  <r>
    <x v="7"/>
    <x v="4"/>
    <x v="0"/>
    <n v="78"/>
  </r>
  <r>
    <x v="9"/>
    <x v="31"/>
    <x v="4"/>
    <n v="1593"/>
  </r>
  <r>
    <x v="9"/>
    <x v="73"/>
    <x v="3"/>
    <n v="37"/>
  </r>
  <r>
    <x v="11"/>
    <x v="8"/>
    <x v="5"/>
    <n v="32"/>
  </r>
  <r>
    <x v="10"/>
    <x v="57"/>
    <x v="2"/>
    <n v="301"/>
  </r>
  <r>
    <x v="8"/>
    <x v="54"/>
    <x v="1"/>
    <n v="398"/>
  </r>
  <r>
    <x v="11"/>
    <x v="20"/>
    <x v="6"/>
    <n v="142"/>
  </r>
  <r>
    <x v="10"/>
    <x v="10"/>
    <x v="6"/>
    <n v="246"/>
  </r>
  <r>
    <x v="11"/>
    <x v="48"/>
    <x v="6"/>
    <n v="216"/>
  </r>
  <r>
    <x v="7"/>
    <x v="37"/>
    <x v="0"/>
    <n v="77"/>
  </r>
  <r>
    <x v="8"/>
    <x v="35"/>
    <x v="0"/>
    <n v="1"/>
  </r>
  <r>
    <x v="9"/>
    <x v="31"/>
    <x v="5"/>
    <n v="35"/>
  </r>
  <r>
    <x v="8"/>
    <x v="32"/>
    <x v="6"/>
    <n v="71"/>
  </r>
  <r>
    <x v="9"/>
    <x v="23"/>
    <x v="5"/>
    <n v="76"/>
  </r>
  <r>
    <x v="11"/>
    <x v="36"/>
    <x v="6"/>
    <n v="306"/>
  </r>
  <r>
    <x v="7"/>
    <x v="53"/>
    <x v="6"/>
    <n v="119"/>
  </r>
  <r>
    <x v="11"/>
    <x v="71"/>
    <x v="0"/>
    <n v="98"/>
  </r>
  <r>
    <x v="7"/>
    <x v="53"/>
    <x v="2"/>
    <n v="92"/>
  </r>
  <r>
    <x v="9"/>
    <x v="9"/>
    <x v="2"/>
    <n v="86"/>
  </r>
  <r>
    <x v="10"/>
    <x v="57"/>
    <x v="6"/>
    <n v="308"/>
  </r>
  <r>
    <x v="7"/>
    <x v="66"/>
    <x v="2"/>
    <n v="149"/>
  </r>
  <r>
    <x v="8"/>
    <x v="34"/>
    <x v="2"/>
    <n v="62"/>
  </r>
  <r>
    <x v="9"/>
    <x v="18"/>
    <x v="2"/>
    <n v="111"/>
  </r>
  <r>
    <x v="11"/>
    <x v="14"/>
    <x v="2"/>
    <n v="242"/>
  </r>
  <r>
    <x v="9"/>
    <x v="25"/>
    <x v="5"/>
    <n v="32"/>
  </r>
  <r>
    <x v="10"/>
    <x v="31"/>
    <x v="3"/>
    <n v="126"/>
  </r>
  <r>
    <x v="8"/>
    <x v="6"/>
    <x v="0"/>
    <n v="42"/>
  </r>
  <r>
    <x v="11"/>
    <x v="39"/>
    <x v="6"/>
    <n v="61"/>
  </r>
  <r>
    <x v="9"/>
    <x v="11"/>
    <x v="5"/>
    <n v="43"/>
  </r>
  <r>
    <x v="8"/>
    <x v="72"/>
    <x v="5"/>
    <n v="61"/>
  </r>
  <r>
    <x v="11"/>
    <x v="42"/>
    <x v="2"/>
    <n v="193"/>
  </r>
  <r>
    <x v="7"/>
    <x v="2"/>
    <x v="5"/>
    <n v="95"/>
  </r>
  <r>
    <x v="11"/>
    <x v="61"/>
    <x v="6"/>
    <n v="151"/>
  </r>
  <r>
    <x v="11"/>
    <x v="59"/>
    <x v="1"/>
    <n v="1321"/>
  </r>
  <r>
    <x v="7"/>
    <x v="67"/>
    <x v="0"/>
    <n v="108"/>
  </r>
  <r>
    <x v="7"/>
    <x v="29"/>
    <x v="3"/>
    <n v="72"/>
  </r>
  <r>
    <x v="9"/>
    <x v="48"/>
    <x v="2"/>
    <n v="110"/>
  </r>
  <r>
    <x v="7"/>
    <x v="33"/>
    <x v="0"/>
    <n v="80"/>
  </r>
  <r>
    <x v="7"/>
    <x v="66"/>
    <x v="0"/>
    <n v="128"/>
  </r>
  <r>
    <x v="10"/>
    <x v="38"/>
    <x v="6"/>
    <n v="258"/>
  </r>
  <r>
    <x v="11"/>
    <x v="13"/>
    <x v="1"/>
    <n v="1454"/>
  </r>
  <r>
    <x v="9"/>
    <x v="2"/>
    <x v="6"/>
    <n v="144"/>
  </r>
  <r>
    <x v="7"/>
    <x v="7"/>
    <x v="6"/>
    <n v="179"/>
  </r>
  <r>
    <x v="7"/>
    <x v="39"/>
    <x v="5"/>
    <n v="24"/>
  </r>
  <r>
    <x v="10"/>
    <x v="3"/>
    <x v="4"/>
    <n v="3736"/>
  </r>
  <r>
    <x v="11"/>
    <x v="51"/>
    <x v="1"/>
    <n v="1103"/>
  </r>
  <r>
    <x v="10"/>
    <x v="21"/>
    <x v="4"/>
    <n v="2686"/>
  </r>
  <r>
    <x v="11"/>
    <x v="21"/>
    <x v="3"/>
    <n v="47"/>
  </r>
  <r>
    <x v="7"/>
    <x v="69"/>
    <x v="2"/>
    <n v="193"/>
  </r>
  <r>
    <x v="10"/>
    <x v="22"/>
    <x v="5"/>
    <n v="124"/>
  </r>
  <r>
    <x v="11"/>
    <x v="12"/>
    <x v="4"/>
    <n v="2031"/>
  </r>
  <r>
    <x v="8"/>
    <x v="62"/>
    <x v="6"/>
    <n v="75"/>
  </r>
  <r>
    <x v="11"/>
    <x v="28"/>
    <x v="0"/>
    <n v="130"/>
  </r>
  <r>
    <x v="8"/>
    <x v="58"/>
    <x v="3"/>
    <n v="3"/>
  </r>
  <r>
    <x v="8"/>
    <x v="63"/>
    <x v="0"/>
    <n v="50"/>
  </r>
  <r>
    <x v="10"/>
    <x v="64"/>
    <x v="3"/>
    <n v="73"/>
  </r>
  <r>
    <x v="9"/>
    <x v="70"/>
    <x v="1"/>
    <n v="557"/>
  </r>
  <r>
    <x v="7"/>
    <x v="68"/>
    <x v="0"/>
    <n v="126"/>
  </r>
  <r>
    <x v="8"/>
    <x v="51"/>
    <x v="4"/>
    <n v="1522"/>
  </r>
  <r>
    <x v="8"/>
    <x v="69"/>
    <x v="3"/>
    <n v="48"/>
  </r>
  <r>
    <x v="11"/>
    <x v="13"/>
    <x v="0"/>
    <n v="110"/>
  </r>
  <r>
    <x v="8"/>
    <x v="25"/>
    <x v="5"/>
    <n v="42"/>
  </r>
  <r>
    <x v="10"/>
    <x v="50"/>
    <x v="0"/>
    <n v="75"/>
  </r>
  <r>
    <x v="8"/>
    <x v="24"/>
    <x v="2"/>
    <n v="116"/>
  </r>
  <r>
    <x v="7"/>
    <x v="55"/>
    <x v="2"/>
    <n v="124"/>
  </r>
  <r>
    <x v="8"/>
    <x v="23"/>
    <x v="5"/>
    <n v="102"/>
  </r>
  <r>
    <x v="7"/>
    <x v="60"/>
    <x v="4"/>
    <n v="2840"/>
  </r>
  <r>
    <x v="10"/>
    <x v="24"/>
    <x v="1"/>
    <n v="970"/>
  </r>
  <r>
    <x v="8"/>
    <x v="53"/>
    <x v="0"/>
    <n v="41"/>
  </r>
  <r>
    <x v="9"/>
    <x v="39"/>
    <x v="2"/>
    <n v="75"/>
  </r>
  <r>
    <x v="7"/>
    <x v="18"/>
    <x v="4"/>
    <n v="1697"/>
  </r>
  <r>
    <x v="8"/>
    <x v="33"/>
    <x v="0"/>
    <n v="31"/>
  </r>
  <r>
    <x v="11"/>
    <x v="51"/>
    <x v="5"/>
    <n v="64"/>
  </r>
  <r>
    <x v="9"/>
    <x v="42"/>
    <x v="5"/>
    <n v="34"/>
  </r>
  <r>
    <x v="10"/>
    <x v="54"/>
    <x v="4"/>
    <n v="2905"/>
  </r>
  <r>
    <x v="10"/>
    <x v="30"/>
    <x v="2"/>
    <n v="334"/>
  </r>
  <r>
    <x v="8"/>
    <x v="17"/>
    <x v="0"/>
    <n v="64"/>
  </r>
  <r>
    <x v="7"/>
    <x v="31"/>
    <x v="6"/>
    <n v="149"/>
  </r>
  <r>
    <x v="11"/>
    <x v="17"/>
    <x v="5"/>
    <n v="47"/>
  </r>
  <r>
    <x v="10"/>
    <x v="10"/>
    <x v="4"/>
    <n v="2478"/>
  </r>
  <r>
    <x v="7"/>
    <x v="49"/>
    <x v="0"/>
    <n v="221"/>
  </r>
  <r>
    <x v="8"/>
    <x v="3"/>
    <x v="1"/>
    <n v="511"/>
  </r>
  <r>
    <x v="11"/>
    <x v="62"/>
    <x v="0"/>
    <n v="79"/>
  </r>
  <r>
    <x v="7"/>
    <x v="51"/>
    <x v="2"/>
    <n v="145"/>
  </r>
  <r>
    <x v="9"/>
    <x v="20"/>
    <x v="2"/>
    <n v="82"/>
  </r>
  <r>
    <x v="10"/>
    <x v="63"/>
    <x v="2"/>
    <n v="272"/>
  </r>
  <r>
    <x v="10"/>
    <x v="36"/>
    <x v="4"/>
    <n v="3426"/>
  </r>
  <r>
    <x v="8"/>
    <x v="45"/>
    <x v="2"/>
    <n v="126"/>
  </r>
  <r>
    <x v="9"/>
    <x v="46"/>
    <x v="4"/>
    <n v="1415"/>
  </r>
  <r>
    <x v="9"/>
    <x v="49"/>
    <x v="5"/>
    <n v="66"/>
  </r>
  <r>
    <x v="9"/>
    <x v="73"/>
    <x v="5"/>
    <n v="35"/>
  </r>
  <r>
    <x v="9"/>
    <x v="20"/>
    <x v="1"/>
    <n v="313"/>
  </r>
  <r>
    <x v="7"/>
    <x v="47"/>
    <x v="6"/>
    <n v="226"/>
  </r>
  <r>
    <x v="11"/>
    <x v="20"/>
    <x v="1"/>
    <n v="952"/>
  </r>
  <r>
    <x v="8"/>
    <x v="70"/>
    <x v="2"/>
    <n v="112"/>
  </r>
  <r>
    <x v="10"/>
    <x v="17"/>
    <x v="2"/>
    <n v="309"/>
  </r>
  <r>
    <x v="7"/>
    <x v="25"/>
    <x v="6"/>
    <n v="126"/>
  </r>
  <r>
    <x v="7"/>
    <x v="46"/>
    <x v="2"/>
    <n v="123"/>
  </r>
  <r>
    <x v="11"/>
    <x v="37"/>
    <x v="1"/>
    <n v="1394"/>
  </r>
  <r>
    <x v="11"/>
    <x v="2"/>
    <x v="0"/>
    <n v="123"/>
  </r>
  <r>
    <x v="8"/>
    <x v="0"/>
    <x v="3"/>
    <n v="12"/>
  </r>
  <r>
    <x v="7"/>
    <x v="23"/>
    <x v="2"/>
    <n v="146"/>
  </r>
  <r>
    <x v="8"/>
    <x v="20"/>
    <x v="0"/>
    <n v="51"/>
  </r>
  <r>
    <x v="7"/>
    <x v="37"/>
    <x v="3"/>
    <n v="126"/>
  </r>
  <r>
    <x v="8"/>
    <x v="42"/>
    <x v="5"/>
    <n v="47"/>
  </r>
  <r>
    <x v="11"/>
    <x v="11"/>
    <x v="1"/>
    <n v="1372"/>
  </r>
  <r>
    <x v="10"/>
    <x v="15"/>
    <x v="1"/>
    <n v="1152"/>
  </r>
  <r>
    <x v="9"/>
    <x v="69"/>
    <x v="2"/>
    <n v="106"/>
  </r>
  <r>
    <x v="11"/>
    <x v="71"/>
    <x v="3"/>
    <n v="36"/>
  </r>
  <r>
    <x v="8"/>
    <x v="44"/>
    <x v="3"/>
    <n v="34"/>
  </r>
  <r>
    <x v="9"/>
    <x v="62"/>
    <x v="0"/>
    <n v="41"/>
  </r>
  <r>
    <x v="11"/>
    <x v="61"/>
    <x v="0"/>
    <n v="59"/>
  </r>
  <r>
    <x v="8"/>
    <x v="42"/>
    <x v="2"/>
    <n v="76"/>
  </r>
  <r>
    <x v="7"/>
    <x v="13"/>
    <x v="6"/>
    <n v="162"/>
  </r>
  <r>
    <x v="11"/>
    <x v="22"/>
    <x v="2"/>
    <n v="241"/>
  </r>
  <r>
    <x v="8"/>
    <x v="50"/>
    <x v="3"/>
    <n v="35"/>
  </r>
  <r>
    <x v="9"/>
    <x v="66"/>
    <x v="4"/>
    <n v="1633"/>
  </r>
  <r>
    <x v="11"/>
    <x v="3"/>
    <x v="2"/>
    <n v="278"/>
  </r>
  <r>
    <x v="7"/>
    <x v="47"/>
    <x v="0"/>
    <n v="136"/>
  </r>
  <r>
    <x v="10"/>
    <x v="72"/>
    <x v="6"/>
    <n v="285"/>
  </r>
  <r>
    <x v="9"/>
    <x v="40"/>
    <x v="3"/>
    <n v="27"/>
  </r>
  <r>
    <x v="9"/>
    <x v="69"/>
    <x v="4"/>
    <n v="1587"/>
  </r>
  <r>
    <x v="7"/>
    <x v="25"/>
    <x v="4"/>
    <n v="1913"/>
  </r>
  <r>
    <x v="11"/>
    <x v="61"/>
    <x v="5"/>
    <n v="45"/>
  </r>
  <r>
    <x v="7"/>
    <x v="29"/>
    <x v="5"/>
    <n v="64"/>
  </r>
  <r>
    <x v="9"/>
    <x v="50"/>
    <x v="3"/>
    <n v="34"/>
  </r>
  <r>
    <x v="7"/>
    <x v="4"/>
    <x v="6"/>
    <n v="179"/>
  </r>
  <r>
    <x v="11"/>
    <x v="68"/>
    <x v="3"/>
    <n v="53"/>
  </r>
  <r>
    <x v="10"/>
    <x v="36"/>
    <x v="3"/>
    <n v="105"/>
  </r>
  <r>
    <x v="8"/>
    <x v="61"/>
    <x v="3"/>
    <n v="35"/>
  </r>
  <r>
    <x v="7"/>
    <x v="17"/>
    <x v="1"/>
    <n v="625"/>
  </r>
  <r>
    <x v="7"/>
    <x v="61"/>
    <x v="6"/>
    <n v="141"/>
  </r>
  <r>
    <x v="9"/>
    <x v="20"/>
    <x v="5"/>
    <n v="45"/>
  </r>
  <r>
    <x v="8"/>
    <x v="47"/>
    <x v="3"/>
    <n v="46"/>
  </r>
  <r>
    <x v="9"/>
    <x v="50"/>
    <x v="1"/>
    <n v="472"/>
  </r>
  <r>
    <x v="7"/>
    <x v="19"/>
    <x v="1"/>
    <n v="786"/>
  </r>
  <r>
    <x v="7"/>
    <x v="65"/>
    <x v="5"/>
    <n v="59"/>
  </r>
  <r>
    <x v="8"/>
    <x v="65"/>
    <x v="5"/>
    <n v="66"/>
  </r>
  <r>
    <x v="11"/>
    <x v="65"/>
    <x v="1"/>
    <n v="934"/>
  </r>
  <r>
    <x v="9"/>
    <x v="56"/>
    <x v="3"/>
    <n v="40"/>
  </r>
  <r>
    <x v="7"/>
    <x v="38"/>
    <x v="5"/>
    <n v="105"/>
  </r>
  <r>
    <x v="11"/>
    <x v="50"/>
    <x v="0"/>
    <n v="39"/>
  </r>
  <r>
    <x v="9"/>
    <x v="49"/>
    <x v="3"/>
    <n v="34"/>
  </r>
  <r>
    <x v="8"/>
    <x v="14"/>
    <x v="4"/>
    <n v="1347"/>
  </r>
  <r>
    <x v="8"/>
    <x v="20"/>
    <x v="2"/>
    <n v="90"/>
  </r>
  <r>
    <x v="8"/>
    <x v="64"/>
    <x v="3"/>
    <n v="30"/>
  </r>
  <r>
    <x v="10"/>
    <x v="43"/>
    <x v="2"/>
    <n v="348"/>
  </r>
  <r>
    <x v="8"/>
    <x v="71"/>
    <x v="2"/>
    <n v="101"/>
  </r>
  <r>
    <x v="9"/>
    <x v="49"/>
    <x v="1"/>
    <n v="699"/>
  </r>
  <r>
    <x v="11"/>
    <x v="5"/>
    <x v="5"/>
    <n v="93"/>
  </r>
  <r>
    <x v="10"/>
    <x v="58"/>
    <x v="1"/>
    <n v="2157"/>
  </r>
  <r>
    <x v="11"/>
    <x v="31"/>
    <x v="2"/>
    <n v="239"/>
  </r>
  <r>
    <x v="9"/>
    <x v="36"/>
    <x v="1"/>
    <n v="529"/>
  </r>
  <r>
    <x v="11"/>
    <x v="15"/>
    <x v="0"/>
    <n v="98"/>
  </r>
  <r>
    <x v="10"/>
    <x v="14"/>
    <x v="0"/>
    <n v="113"/>
  </r>
  <r>
    <x v="10"/>
    <x v="23"/>
    <x v="0"/>
    <n v="157"/>
  </r>
  <r>
    <x v="9"/>
    <x v="69"/>
    <x v="5"/>
    <n v="86"/>
  </r>
  <r>
    <x v="10"/>
    <x v="52"/>
    <x v="4"/>
    <n v="3315"/>
  </r>
  <r>
    <x v="11"/>
    <x v="53"/>
    <x v="4"/>
    <n v="2051"/>
  </r>
  <r>
    <x v="11"/>
    <x v="4"/>
    <x v="3"/>
    <n v="41"/>
  </r>
  <r>
    <x v="8"/>
    <x v="35"/>
    <x v="1"/>
    <n v="3"/>
  </r>
  <r>
    <x v="9"/>
    <x v="59"/>
    <x v="4"/>
    <n v="1331"/>
  </r>
  <r>
    <x v="10"/>
    <x v="31"/>
    <x v="2"/>
    <n v="470"/>
  </r>
  <r>
    <x v="9"/>
    <x v="28"/>
    <x v="3"/>
    <n v="31"/>
  </r>
  <r>
    <x v="8"/>
    <x v="8"/>
    <x v="1"/>
    <n v="263"/>
  </r>
  <r>
    <x v="8"/>
    <x v="21"/>
    <x v="0"/>
    <n v="45"/>
  </r>
  <r>
    <x v="11"/>
    <x v="74"/>
    <x v="6"/>
    <n v="134"/>
  </r>
  <r>
    <x v="11"/>
    <x v="7"/>
    <x v="6"/>
    <n v="111"/>
  </r>
  <r>
    <x v="10"/>
    <x v="21"/>
    <x v="2"/>
    <n v="236"/>
  </r>
  <r>
    <x v="9"/>
    <x v="61"/>
    <x v="2"/>
    <n v="76"/>
  </r>
  <r>
    <x v="8"/>
    <x v="15"/>
    <x v="3"/>
    <n v="37"/>
  </r>
  <r>
    <x v="10"/>
    <x v="16"/>
    <x v="3"/>
    <n v="90"/>
  </r>
  <r>
    <x v="8"/>
    <x v="54"/>
    <x v="5"/>
    <n v="64"/>
  </r>
  <r>
    <x v="10"/>
    <x v="53"/>
    <x v="2"/>
    <n v="265"/>
  </r>
  <r>
    <x v="8"/>
    <x v="15"/>
    <x v="2"/>
    <n v="93"/>
  </r>
  <r>
    <x v="7"/>
    <x v="8"/>
    <x v="5"/>
    <n v="26"/>
  </r>
  <r>
    <x v="7"/>
    <x v="63"/>
    <x v="5"/>
    <n v="88"/>
  </r>
  <r>
    <x v="10"/>
    <x v="47"/>
    <x v="3"/>
    <n v="96"/>
  </r>
  <r>
    <x v="11"/>
    <x v="33"/>
    <x v="5"/>
    <n v="60"/>
  </r>
  <r>
    <x v="10"/>
    <x v="31"/>
    <x v="6"/>
    <n v="407"/>
  </r>
  <r>
    <x v="9"/>
    <x v="50"/>
    <x v="4"/>
    <n v="1203"/>
  </r>
  <r>
    <x v="7"/>
    <x v="41"/>
    <x v="5"/>
    <n v="60"/>
  </r>
  <r>
    <x v="8"/>
    <x v="70"/>
    <x v="4"/>
    <n v="1829"/>
  </r>
  <r>
    <x v="11"/>
    <x v="74"/>
    <x v="2"/>
    <n v="154"/>
  </r>
  <r>
    <x v="7"/>
    <x v="36"/>
    <x v="6"/>
    <n v="216"/>
  </r>
  <r>
    <x v="11"/>
    <x v="1"/>
    <x v="5"/>
    <n v="34"/>
  </r>
  <r>
    <x v="7"/>
    <x v="13"/>
    <x v="4"/>
    <n v="1960"/>
  </r>
  <r>
    <x v="8"/>
    <x v="52"/>
    <x v="5"/>
    <n v="62"/>
  </r>
  <r>
    <x v="11"/>
    <x v="66"/>
    <x v="2"/>
    <n v="278"/>
  </r>
  <r>
    <x v="7"/>
    <x v="45"/>
    <x v="3"/>
    <n v="67"/>
  </r>
  <r>
    <x v="7"/>
    <x v="22"/>
    <x v="1"/>
    <n v="766"/>
  </r>
  <r>
    <x v="9"/>
    <x v="6"/>
    <x v="1"/>
    <n v="435"/>
  </r>
  <r>
    <x v="11"/>
    <x v="11"/>
    <x v="6"/>
    <n v="202"/>
  </r>
  <r>
    <x v="10"/>
    <x v="34"/>
    <x v="1"/>
    <n v="966"/>
  </r>
  <r>
    <x v="9"/>
    <x v="4"/>
    <x v="4"/>
    <n v="1179"/>
  </r>
  <r>
    <x v="11"/>
    <x v="24"/>
    <x v="0"/>
    <n v="182"/>
  </r>
  <r>
    <x v="8"/>
    <x v="52"/>
    <x v="0"/>
    <n v="46"/>
  </r>
  <r>
    <x v="10"/>
    <x v="39"/>
    <x v="0"/>
    <n v="141"/>
  </r>
  <r>
    <x v="8"/>
    <x v="22"/>
    <x v="3"/>
    <n v="51"/>
  </r>
  <r>
    <x v="7"/>
    <x v="12"/>
    <x v="1"/>
    <n v="580"/>
  </r>
  <r>
    <x v="9"/>
    <x v="35"/>
    <x v="4"/>
    <n v="1459"/>
  </r>
  <r>
    <x v="7"/>
    <x v="35"/>
    <x v="2"/>
    <n v="134"/>
  </r>
  <r>
    <x v="9"/>
    <x v="34"/>
    <x v="4"/>
    <n v="1201"/>
  </r>
  <r>
    <x v="8"/>
    <x v="74"/>
    <x v="5"/>
    <n v="43"/>
  </r>
  <r>
    <x v="10"/>
    <x v="65"/>
    <x v="5"/>
    <n v="100"/>
  </r>
  <r>
    <x v="11"/>
    <x v="24"/>
    <x v="5"/>
    <n v="134"/>
  </r>
  <r>
    <x v="9"/>
    <x v="38"/>
    <x v="1"/>
    <n v="556"/>
  </r>
  <r>
    <x v="9"/>
    <x v="22"/>
    <x v="3"/>
    <n v="59"/>
  </r>
  <r>
    <x v="10"/>
    <x v="0"/>
    <x v="5"/>
    <n v="108"/>
  </r>
  <r>
    <x v="9"/>
    <x v="28"/>
    <x v="5"/>
    <n v="61"/>
  </r>
  <r>
    <x v="11"/>
    <x v="18"/>
    <x v="1"/>
    <n v="1023"/>
  </r>
  <r>
    <x v="10"/>
    <x v="18"/>
    <x v="4"/>
    <n v="3197"/>
  </r>
  <r>
    <x v="11"/>
    <x v="34"/>
    <x v="2"/>
    <n v="257"/>
  </r>
  <r>
    <x v="11"/>
    <x v="24"/>
    <x v="3"/>
    <n v="80"/>
  </r>
  <r>
    <x v="10"/>
    <x v="21"/>
    <x v="1"/>
    <n v="853"/>
  </r>
  <r>
    <x v="7"/>
    <x v="2"/>
    <x v="0"/>
    <n v="224"/>
  </r>
  <r>
    <x v="7"/>
    <x v="63"/>
    <x v="6"/>
    <n v="183"/>
  </r>
  <r>
    <x v="11"/>
    <x v="33"/>
    <x v="4"/>
    <n v="2604"/>
  </r>
  <r>
    <x v="11"/>
    <x v="16"/>
    <x v="5"/>
    <n v="63"/>
  </r>
  <r>
    <x v="10"/>
    <x v="44"/>
    <x v="4"/>
    <n v="2714"/>
  </r>
  <r>
    <x v="9"/>
    <x v="17"/>
    <x v="2"/>
    <n v="96"/>
  </r>
  <r>
    <x v="9"/>
    <x v="65"/>
    <x v="4"/>
    <n v="1119"/>
  </r>
  <r>
    <x v="11"/>
    <x v="19"/>
    <x v="3"/>
    <n v="34"/>
  </r>
  <r>
    <x v="7"/>
    <x v="52"/>
    <x v="2"/>
    <n v="100"/>
  </r>
  <r>
    <x v="8"/>
    <x v="48"/>
    <x v="2"/>
    <n v="143"/>
  </r>
  <r>
    <x v="7"/>
    <x v="15"/>
    <x v="5"/>
    <n v="114"/>
  </r>
  <r>
    <x v="8"/>
    <x v="41"/>
    <x v="5"/>
    <n v="56"/>
  </r>
  <r>
    <x v="8"/>
    <x v="43"/>
    <x v="3"/>
    <n v="57"/>
  </r>
  <r>
    <x v="10"/>
    <x v="67"/>
    <x v="2"/>
    <n v="329"/>
  </r>
  <r>
    <x v="9"/>
    <x v="27"/>
    <x v="6"/>
    <n v="127"/>
  </r>
  <r>
    <x v="9"/>
    <x v="13"/>
    <x v="5"/>
    <n v="39"/>
  </r>
  <r>
    <x v="10"/>
    <x v="23"/>
    <x v="2"/>
    <n v="302"/>
  </r>
  <r>
    <x v="8"/>
    <x v="67"/>
    <x v="4"/>
    <n v="1465"/>
  </r>
  <r>
    <x v="8"/>
    <x v="59"/>
    <x v="0"/>
    <n v="39"/>
  </r>
  <r>
    <x v="9"/>
    <x v="41"/>
    <x v="6"/>
    <n v="109"/>
  </r>
  <r>
    <x v="8"/>
    <x v="44"/>
    <x v="1"/>
    <n v="467"/>
  </r>
  <r>
    <x v="11"/>
    <x v="5"/>
    <x v="0"/>
    <n v="141"/>
  </r>
  <r>
    <x v="11"/>
    <x v="60"/>
    <x v="5"/>
    <n v="74"/>
  </r>
  <r>
    <x v="7"/>
    <x v="31"/>
    <x v="1"/>
    <n v="808"/>
  </r>
  <r>
    <x v="8"/>
    <x v="23"/>
    <x v="3"/>
    <n v="29"/>
  </r>
  <r>
    <x v="10"/>
    <x v="61"/>
    <x v="5"/>
    <n v="87"/>
  </r>
  <r>
    <x v="7"/>
    <x v="15"/>
    <x v="6"/>
    <n v="267"/>
  </r>
  <r>
    <x v="7"/>
    <x v="17"/>
    <x v="4"/>
    <n v="1822"/>
  </r>
  <r>
    <x v="11"/>
    <x v="35"/>
    <x v="2"/>
    <n v="236"/>
  </r>
  <r>
    <x v="8"/>
    <x v="46"/>
    <x v="3"/>
    <n v="53"/>
  </r>
  <r>
    <x v="10"/>
    <x v="9"/>
    <x v="5"/>
    <n v="63"/>
  </r>
  <r>
    <x v="11"/>
    <x v="70"/>
    <x v="0"/>
    <n v="98"/>
  </r>
  <r>
    <x v="7"/>
    <x v="70"/>
    <x v="6"/>
    <n v="249"/>
  </r>
  <r>
    <x v="11"/>
    <x v="51"/>
    <x v="3"/>
    <n v="44"/>
  </r>
  <r>
    <x v="9"/>
    <x v="12"/>
    <x v="4"/>
    <n v="1078"/>
  </r>
  <r>
    <x v="8"/>
    <x v="34"/>
    <x v="3"/>
    <n v="30"/>
  </r>
  <r>
    <x v="11"/>
    <x v="36"/>
    <x v="1"/>
    <n v="1874"/>
  </r>
  <r>
    <x v="11"/>
    <x v="35"/>
    <x v="0"/>
    <n v="64"/>
  </r>
  <r>
    <x v="7"/>
    <x v="38"/>
    <x v="1"/>
    <n v="1070"/>
  </r>
  <r>
    <x v="8"/>
    <x v="65"/>
    <x v="6"/>
    <n v="103"/>
  </r>
  <r>
    <x v="8"/>
    <x v="66"/>
    <x v="6"/>
    <n v="111"/>
  </r>
  <r>
    <x v="11"/>
    <x v="10"/>
    <x v="1"/>
    <n v="1000"/>
  </r>
  <r>
    <x v="11"/>
    <x v="28"/>
    <x v="4"/>
    <n v="3204"/>
  </r>
  <r>
    <x v="9"/>
    <x v="45"/>
    <x v="6"/>
    <n v="145"/>
  </r>
  <r>
    <x v="8"/>
    <x v="10"/>
    <x v="0"/>
    <n v="46"/>
  </r>
  <r>
    <x v="9"/>
    <x v="1"/>
    <x v="0"/>
    <n v="41"/>
  </r>
  <r>
    <x v="11"/>
    <x v="2"/>
    <x v="5"/>
    <n v="64"/>
  </r>
  <r>
    <x v="7"/>
    <x v="64"/>
    <x v="1"/>
    <n v="565"/>
  </r>
  <r>
    <x v="10"/>
    <x v="61"/>
    <x v="0"/>
    <n v="86"/>
  </r>
  <r>
    <x v="11"/>
    <x v="60"/>
    <x v="4"/>
    <n v="2578"/>
  </r>
  <r>
    <x v="8"/>
    <x v="56"/>
    <x v="6"/>
    <n v="120"/>
  </r>
  <r>
    <x v="8"/>
    <x v="22"/>
    <x v="6"/>
    <n v="99"/>
  </r>
  <r>
    <x v="10"/>
    <x v="22"/>
    <x v="4"/>
    <n v="3750"/>
  </r>
  <r>
    <x v="10"/>
    <x v="22"/>
    <x v="3"/>
    <n v="104"/>
  </r>
  <r>
    <x v="8"/>
    <x v="8"/>
    <x v="4"/>
    <n v="1094"/>
  </r>
  <r>
    <x v="9"/>
    <x v="43"/>
    <x v="4"/>
    <n v="1400"/>
  </r>
  <r>
    <x v="8"/>
    <x v="53"/>
    <x v="3"/>
    <n v="27"/>
  </r>
  <r>
    <x v="8"/>
    <x v="59"/>
    <x v="6"/>
    <n v="89"/>
  </r>
  <r>
    <x v="10"/>
    <x v="11"/>
    <x v="4"/>
    <n v="2785"/>
  </r>
  <r>
    <x v="9"/>
    <x v="30"/>
    <x v="1"/>
    <n v="526"/>
  </r>
  <r>
    <x v="8"/>
    <x v="48"/>
    <x v="3"/>
    <n v="42"/>
  </r>
  <r>
    <x v="10"/>
    <x v="18"/>
    <x v="5"/>
    <n v="100"/>
  </r>
  <r>
    <x v="10"/>
    <x v="14"/>
    <x v="4"/>
    <n v="2651"/>
  </r>
  <r>
    <x v="9"/>
    <x v="2"/>
    <x v="3"/>
    <n v="35"/>
  </r>
  <r>
    <x v="8"/>
    <x v="26"/>
    <x v="0"/>
    <n v="43"/>
  </r>
  <r>
    <x v="11"/>
    <x v="13"/>
    <x v="5"/>
    <n v="87"/>
  </r>
  <r>
    <x v="7"/>
    <x v="71"/>
    <x v="5"/>
    <n v="83"/>
  </r>
  <r>
    <x v="11"/>
    <x v="49"/>
    <x v="4"/>
    <n v="2680"/>
  </r>
  <r>
    <x v="11"/>
    <x v="57"/>
    <x v="0"/>
    <n v="112"/>
  </r>
  <r>
    <x v="8"/>
    <x v="68"/>
    <x v="3"/>
    <n v="45"/>
  </r>
  <r>
    <x v="8"/>
    <x v="44"/>
    <x v="5"/>
    <n v="54"/>
  </r>
  <r>
    <x v="11"/>
    <x v="35"/>
    <x v="6"/>
    <n v="93"/>
  </r>
  <r>
    <x v="11"/>
    <x v="67"/>
    <x v="2"/>
    <n v="212"/>
  </r>
  <r>
    <x v="7"/>
    <x v="42"/>
    <x v="3"/>
    <n v="41"/>
  </r>
  <r>
    <x v="11"/>
    <x v="15"/>
    <x v="2"/>
    <n v="236"/>
  </r>
  <r>
    <x v="7"/>
    <x v="31"/>
    <x v="4"/>
    <n v="2070"/>
  </r>
  <r>
    <x v="9"/>
    <x v="74"/>
    <x v="2"/>
    <n v="90"/>
  </r>
  <r>
    <x v="11"/>
    <x v="24"/>
    <x v="2"/>
    <n v="368"/>
  </r>
  <r>
    <x v="11"/>
    <x v="35"/>
    <x v="5"/>
    <n v="51"/>
  </r>
  <r>
    <x v="11"/>
    <x v="9"/>
    <x v="6"/>
    <n v="116"/>
  </r>
  <r>
    <x v="9"/>
    <x v="55"/>
    <x v="5"/>
    <n v="65"/>
  </r>
  <r>
    <x v="8"/>
    <x v="33"/>
    <x v="3"/>
    <n v="22"/>
  </r>
  <r>
    <x v="11"/>
    <x v="52"/>
    <x v="1"/>
    <n v="982"/>
  </r>
  <r>
    <x v="11"/>
    <x v="34"/>
    <x v="1"/>
    <n v="1292"/>
  </r>
  <r>
    <x v="9"/>
    <x v="37"/>
    <x v="4"/>
    <n v="1416"/>
  </r>
  <r>
    <x v="10"/>
    <x v="26"/>
    <x v="2"/>
    <n v="285"/>
  </r>
  <r>
    <x v="8"/>
    <x v="3"/>
    <x v="4"/>
    <n v="1563"/>
  </r>
  <r>
    <x v="8"/>
    <x v="4"/>
    <x v="3"/>
    <n v="35"/>
  </r>
  <r>
    <x v="10"/>
    <x v="60"/>
    <x v="0"/>
    <n v="167"/>
  </r>
  <r>
    <x v="7"/>
    <x v="4"/>
    <x v="5"/>
    <n v="51"/>
  </r>
  <r>
    <x v="10"/>
    <x v="10"/>
    <x v="3"/>
    <n v="59"/>
  </r>
  <r>
    <x v="7"/>
    <x v="1"/>
    <x v="3"/>
    <n v="42"/>
  </r>
  <r>
    <x v="8"/>
    <x v="38"/>
    <x v="4"/>
    <n v="1571"/>
  </r>
  <r>
    <x v="11"/>
    <x v="17"/>
    <x v="3"/>
    <n v="26"/>
  </r>
  <r>
    <x v="9"/>
    <x v="72"/>
    <x v="3"/>
    <n v="34"/>
  </r>
  <r>
    <x v="8"/>
    <x v="65"/>
    <x v="2"/>
    <n v="116"/>
  </r>
  <r>
    <x v="8"/>
    <x v="6"/>
    <x v="4"/>
    <n v="1299"/>
  </r>
  <r>
    <x v="7"/>
    <x v="32"/>
    <x v="6"/>
    <n v="160"/>
  </r>
  <r>
    <x v="10"/>
    <x v="3"/>
    <x v="5"/>
    <n v="108"/>
  </r>
  <r>
    <x v="11"/>
    <x v="18"/>
    <x v="5"/>
    <n v="51"/>
  </r>
  <r>
    <x v="7"/>
    <x v="70"/>
    <x v="2"/>
    <n v="182"/>
  </r>
  <r>
    <x v="7"/>
    <x v="5"/>
    <x v="2"/>
    <n v="185"/>
  </r>
  <r>
    <x v="10"/>
    <x v="42"/>
    <x v="0"/>
    <n v="81"/>
  </r>
  <r>
    <x v="8"/>
    <x v="56"/>
    <x v="5"/>
    <n v="63"/>
  </r>
  <r>
    <x v="10"/>
    <x v="30"/>
    <x v="6"/>
    <n v="337"/>
  </r>
  <r>
    <x v="8"/>
    <x v="47"/>
    <x v="1"/>
    <n v="401"/>
  </r>
  <r>
    <x v="10"/>
    <x v="56"/>
    <x v="1"/>
    <n v="950"/>
  </r>
  <r>
    <x v="10"/>
    <x v="54"/>
    <x v="6"/>
    <n v="267"/>
  </r>
  <r>
    <x v="8"/>
    <x v="66"/>
    <x v="5"/>
    <n v="83"/>
  </r>
  <r>
    <x v="11"/>
    <x v="48"/>
    <x v="5"/>
    <n v="60"/>
  </r>
  <r>
    <x v="7"/>
    <x v="54"/>
    <x v="4"/>
    <n v="1908"/>
  </r>
  <r>
    <x v="11"/>
    <x v="66"/>
    <x v="0"/>
    <n v="105"/>
  </r>
  <r>
    <x v="11"/>
    <x v="31"/>
    <x v="4"/>
    <n v="2572"/>
  </r>
  <r>
    <x v="9"/>
    <x v="8"/>
    <x v="2"/>
    <n v="98"/>
  </r>
  <r>
    <x v="9"/>
    <x v="40"/>
    <x v="2"/>
    <n v="83"/>
  </r>
  <r>
    <x v="11"/>
    <x v="26"/>
    <x v="4"/>
    <n v="2229"/>
  </r>
  <r>
    <x v="11"/>
    <x v="3"/>
    <x v="0"/>
    <n v="116"/>
  </r>
  <r>
    <x v="11"/>
    <x v="72"/>
    <x v="5"/>
    <n v="59"/>
  </r>
  <r>
    <x v="10"/>
    <x v="27"/>
    <x v="4"/>
    <n v="3687"/>
  </r>
  <r>
    <x v="8"/>
    <x v="18"/>
    <x v="3"/>
    <n v="34"/>
  </r>
  <r>
    <x v="8"/>
    <x v="60"/>
    <x v="6"/>
    <n v="173"/>
  </r>
  <r>
    <x v="8"/>
    <x v="3"/>
    <x v="2"/>
    <n v="119"/>
  </r>
  <r>
    <x v="10"/>
    <x v="46"/>
    <x v="5"/>
    <n v="116"/>
  </r>
  <r>
    <x v="9"/>
    <x v="58"/>
    <x v="4"/>
    <n v="1556"/>
  </r>
  <r>
    <x v="8"/>
    <x v="20"/>
    <x v="6"/>
    <n v="79"/>
  </r>
  <r>
    <x v="10"/>
    <x v="67"/>
    <x v="3"/>
    <n v="106"/>
  </r>
  <r>
    <x v="7"/>
    <x v="16"/>
    <x v="5"/>
    <n v="38"/>
  </r>
  <r>
    <x v="9"/>
    <x v="18"/>
    <x v="4"/>
    <n v="1265"/>
  </r>
  <r>
    <x v="10"/>
    <x v="28"/>
    <x v="4"/>
    <n v="3106"/>
  </r>
  <r>
    <x v="7"/>
    <x v="70"/>
    <x v="4"/>
    <n v="2855"/>
  </r>
  <r>
    <x v="7"/>
    <x v="49"/>
    <x v="3"/>
    <n v="62"/>
  </r>
  <r>
    <x v="8"/>
    <x v="8"/>
    <x v="6"/>
    <n v="65"/>
  </r>
  <r>
    <x v="10"/>
    <x v="1"/>
    <x v="3"/>
    <n v="72"/>
  </r>
  <r>
    <x v="11"/>
    <x v="68"/>
    <x v="0"/>
    <n v="102"/>
  </r>
  <r>
    <x v="11"/>
    <x v="56"/>
    <x v="0"/>
    <n v="80"/>
  </r>
  <r>
    <x v="9"/>
    <x v="32"/>
    <x v="3"/>
    <n v="55"/>
  </r>
  <r>
    <x v="10"/>
    <x v="12"/>
    <x v="4"/>
    <n v="2661"/>
  </r>
  <r>
    <x v="9"/>
    <x v="38"/>
    <x v="0"/>
    <n v="90"/>
  </r>
  <r>
    <x v="11"/>
    <x v="22"/>
    <x v="6"/>
    <n v="166"/>
  </r>
  <r>
    <x v="10"/>
    <x v="57"/>
    <x v="0"/>
    <n v="159"/>
  </r>
  <r>
    <x v="10"/>
    <x v="65"/>
    <x v="6"/>
    <n v="265"/>
  </r>
  <r>
    <x v="7"/>
    <x v="58"/>
    <x v="3"/>
    <n v="66"/>
  </r>
  <r>
    <x v="9"/>
    <x v="67"/>
    <x v="4"/>
    <n v="1312"/>
  </r>
  <r>
    <x v="11"/>
    <x v="4"/>
    <x v="5"/>
    <n v="59"/>
  </r>
  <r>
    <x v="9"/>
    <x v="38"/>
    <x v="3"/>
    <n v="25"/>
  </r>
  <r>
    <x v="10"/>
    <x v="35"/>
    <x v="4"/>
    <n v="5210"/>
  </r>
  <r>
    <x v="11"/>
    <x v="46"/>
    <x v="3"/>
    <n v="44"/>
  </r>
  <r>
    <x v="9"/>
    <x v="29"/>
    <x v="4"/>
    <n v="1660"/>
  </r>
  <r>
    <x v="8"/>
    <x v="32"/>
    <x v="1"/>
    <n v="493"/>
  </r>
  <r>
    <x v="10"/>
    <x v="40"/>
    <x v="0"/>
    <n v="145"/>
  </r>
  <r>
    <x v="9"/>
    <x v="41"/>
    <x v="2"/>
    <n v="101"/>
  </r>
  <r>
    <x v="8"/>
    <x v="19"/>
    <x v="1"/>
    <n v="566"/>
  </r>
  <r>
    <x v="11"/>
    <x v="23"/>
    <x v="2"/>
    <n v="248"/>
  </r>
  <r>
    <x v="8"/>
    <x v="11"/>
    <x v="3"/>
    <n v="36"/>
  </r>
  <r>
    <x v="10"/>
    <x v="70"/>
    <x v="6"/>
    <n v="318"/>
  </r>
  <r>
    <x v="10"/>
    <x v="22"/>
    <x v="6"/>
    <n v="312"/>
  </r>
  <r>
    <x v="11"/>
    <x v="56"/>
    <x v="6"/>
    <n v="154"/>
  </r>
  <r>
    <x v="9"/>
    <x v="30"/>
    <x v="4"/>
    <n v="1697"/>
  </r>
  <r>
    <x v="8"/>
    <x v="13"/>
    <x v="1"/>
    <n v="534"/>
  </r>
  <r>
    <x v="9"/>
    <x v="6"/>
    <x v="6"/>
    <n v="114"/>
  </r>
  <r>
    <x v="10"/>
    <x v="59"/>
    <x v="1"/>
    <n v="1241"/>
  </r>
  <r>
    <x v="8"/>
    <x v="1"/>
    <x v="0"/>
    <n v="46"/>
  </r>
  <r>
    <x v="9"/>
    <x v="22"/>
    <x v="4"/>
    <n v="1419"/>
  </r>
  <r>
    <x v="10"/>
    <x v="55"/>
    <x v="6"/>
    <n v="286"/>
  </r>
  <r>
    <x v="8"/>
    <x v="41"/>
    <x v="2"/>
    <n v="86"/>
  </r>
  <r>
    <x v="11"/>
    <x v="7"/>
    <x v="2"/>
    <n v="194"/>
  </r>
  <r>
    <x v="7"/>
    <x v="3"/>
    <x v="5"/>
    <n v="49"/>
  </r>
  <r>
    <x v="11"/>
    <x v="2"/>
    <x v="4"/>
    <n v="2738"/>
  </r>
  <r>
    <x v="10"/>
    <x v="56"/>
    <x v="3"/>
    <n v="85"/>
  </r>
  <r>
    <x v="10"/>
    <x v="20"/>
    <x v="3"/>
    <n v="88"/>
  </r>
  <r>
    <x v="9"/>
    <x v="10"/>
    <x v="3"/>
    <n v="30"/>
  </r>
  <r>
    <x v="10"/>
    <x v="74"/>
    <x v="2"/>
    <n v="243"/>
  </r>
  <r>
    <x v="11"/>
    <x v="27"/>
    <x v="4"/>
    <n v="3259"/>
  </r>
  <r>
    <x v="9"/>
    <x v="53"/>
    <x v="5"/>
    <n v="39"/>
  </r>
  <r>
    <x v="11"/>
    <x v="61"/>
    <x v="2"/>
    <n v="159"/>
  </r>
  <r>
    <x v="7"/>
    <x v="44"/>
    <x v="3"/>
    <n v="41"/>
  </r>
  <r>
    <x v="11"/>
    <x v="7"/>
    <x v="1"/>
    <n v="1047"/>
  </r>
  <r>
    <x v="9"/>
    <x v="33"/>
    <x v="5"/>
    <n v="29"/>
  </r>
  <r>
    <x v="8"/>
    <x v="30"/>
    <x v="4"/>
    <n v="1835"/>
  </r>
  <r>
    <x v="10"/>
    <x v="66"/>
    <x v="2"/>
    <n v="328"/>
  </r>
  <r>
    <x v="8"/>
    <x v="50"/>
    <x v="0"/>
    <n v="42"/>
  </r>
  <r>
    <x v="9"/>
    <x v="66"/>
    <x v="3"/>
    <n v="30"/>
  </r>
  <r>
    <x v="7"/>
    <x v="23"/>
    <x v="6"/>
    <n v="180"/>
  </r>
  <r>
    <x v="10"/>
    <x v="41"/>
    <x v="5"/>
    <n v="89"/>
  </r>
  <r>
    <x v="8"/>
    <x v="12"/>
    <x v="5"/>
    <n v="40"/>
  </r>
  <r>
    <x v="9"/>
    <x v="61"/>
    <x v="0"/>
    <n v="32"/>
  </r>
  <r>
    <x v="10"/>
    <x v="41"/>
    <x v="3"/>
    <n v="53"/>
  </r>
  <r>
    <x v="12"/>
    <x v="19"/>
    <x v="6"/>
    <n v="816"/>
  </r>
  <r>
    <x v="12"/>
    <x v="56"/>
    <x v="3"/>
    <n v="291"/>
  </r>
  <r>
    <x v="12"/>
    <x v="4"/>
    <x v="4"/>
    <n v="9990"/>
  </r>
  <r>
    <x v="12"/>
    <x v="63"/>
    <x v="2"/>
    <n v="773"/>
  </r>
  <r>
    <x v="12"/>
    <x v="11"/>
    <x v="6"/>
    <n v="898"/>
  </r>
  <r>
    <x v="12"/>
    <x v="19"/>
    <x v="5"/>
    <n v="289"/>
  </r>
  <r>
    <x v="12"/>
    <x v="9"/>
    <x v="0"/>
    <n v="308"/>
  </r>
  <r>
    <x v="12"/>
    <x v="9"/>
    <x v="3"/>
    <n v="252"/>
  </r>
  <r>
    <x v="12"/>
    <x v="40"/>
    <x v="6"/>
    <n v="856"/>
  </r>
  <r>
    <x v="12"/>
    <x v="74"/>
    <x v="3"/>
    <n v="256"/>
  </r>
  <r>
    <x v="12"/>
    <x v="70"/>
    <x v="0"/>
    <n v="516"/>
  </r>
  <r>
    <x v="12"/>
    <x v="38"/>
    <x v="3"/>
    <n v="212"/>
  </r>
  <r>
    <x v="12"/>
    <x v="60"/>
    <x v="1"/>
    <n v="4546"/>
  </r>
  <r>
    <x v="12"/>
    <x v="12"/>
    <x v="2"/>
    <n v="804"/>
  </r>
  <r>
    <x v="12"/>
    <x v="45"/>
    <x v="6"/>
    <n v="1045"/>
  </r>
  <r>
    <x v="12"/>
    <x v="10"/>
    <x v="5"/>
    <n v="336"/>
  </r>
  <r>
    <x v="12"/>
    <x v="63"/>
    <x v="3"/>
    <n v="220"/>
  </r>
  <r>
    <x v="12"/>
    <x v="4"/>
    <x v="5"/>
    <n v="311"/>
  </r>
  <r>
    <x v="12"/>
    <x v="65"/>
    <x v="1"/>
    <n v="3312"/>
  </r>
  <r>
    <x v="12"/>
    <x v="4"/>
    <x v="2"/>
    <n v="753"/>
  </r>
  <r>
    <x v="12"/>
    <x v="63"/>
    <x v="0"/>
    <n v="423"/>
  </r>
  <r>
    <x v="12"/>
    <x v="3"/>
    <x v="1"/>
    <n v="4418"/>
  </r>
  <r>
    <x v="12"/>
    <x v="52"/>
    <x v="1"/>
    <n v="4153"/>
  </r>
  <r>
    <x v="12"/>
    <x v="72"/>
    <x v="0"/>
    <n v="469"/>
  </r>
  <r>
    <x v="12"/>
    <x v="69"/>
    <x v="0"/>
    <n v="501"/>
  </r>
  <r>
    <x v="12"/>
    <x v="56"/>
    <x v="6"/>
    <n v="929"/>
  </r>
  <r>
    <x v="12"/>
    <x v="39"/>
    <x v="4"/>
    <n v="5796"/>
  </r>
  <r>
    <x v="12"/>
    <x v="32"/>
    <x v="6"/>
    <n v="894"/>
  </r>
  <r>
    <x v="12"/>
    <x v="22"/>
    <x v="4"/>
    <n v="11532"/>
  </r>
  <r>
    <x v="12"/>
    <x v="35"/>
    <x v="5"/>
    <n v="246"/>
  </r>
  <r>
    <x v="12"/>
    <x v="4"/>
    <x v="0"/>
    <n v="307"/>
  </r>
  <r>
    <x v="12"/>
    <x v="19"/>
    <x v="0"/>
    <n v="360"/>
  </r>
  <r>
    <x v="12"/>
    <x v="11"/>
    <x v="0"/>
    <n v="370"/>
  </r>
  <r>
    <x v="12"/>
    <x v="73"/>
    <x v="6"/>
    <n v="546"/>
  </r>
  <r>
    <x v="12"/>
    <x v="59"/>
    <x v="4"/>
    <n v="11016"/>
  </r>
  <r>
    <x v="12"/>
    <x v="39"/>
    <x v="1"/>
    <n v="2216"/>
  </r>
  <r>
    <x v="12"/>
    <x v="74"/>
    <x v="5"/>
    <n v="247"/>
  </r>
  <r>
    <x v="12"/>
    <x v="26"/>
    <x v="1"/>
    <n v="3153"/>
  </r>
  <r>
    <x v="12"/>
    <x v="20"/>
    <x v="6"/>
    <n v="754"/>
  </r>
  <r>
    <x v="12"/>
    <x v="48"/>
    <x v="5"/>
    <n v="327"/>
  </r>
  <r>
    <x v="12"/>
    <x v="56"/>
    <x v="5"/>
    <n v="358"/>
  </r>
  <r>
    <x v="12"/>
    <x v="30"/>
    <x v="1"/>
    <n v="4699"/>
  </r>
  <r>
    <x v="12"/>
    <x v="48"/>
    <x v="3"/>
    <n v="303"/>
  </r>
  <r>
    <x v="12"/>
    <x v="72"/>
    <x v="3"/>
    <n v="295"/>
  </r>
  <r>
    <x v="12"/>
    <x v="46"/>
    <x v="3"/>
    <n v="313"/>
  </r>
  <r>
    <x v="12"/>
    <x v="52"/>
    <x v="5"/>
    <n v="331"/>
  </r>
  <r>
    <x v="12"/>
    <x v="68"/>
    <x v="1"/>
    <n v="5323"/>
  </r>
  <r>
    <x v="12"/>
    <x v="71"/>
    <x v="5"/>
    <n v="344"/>
  </r>
  <r>
    <x v="12"/>
    <x v="62"/>
    <x v="6"/>
    <n v="972"/>
  </r>
  <r>
    <x v="12"/>
    <x v="3"/>
    <x v="2"/>
    <n v="1081"/>
  </r>
  <r>
    <x v="12"/>
    <x v="61"/>
    <x v="4"/>
    <n v="8029"/>
  </r>
  <r>
    <x v="12"/>
    <x v="28"/>
    <x v="3"/>
    <n v="267"/>
  </r>
  <r>
    <x v="12"/>
    <x v="45"/>
    <x v="1"/>
    <n v="5018"/>
  </r>
  <r>
    <x v="12"/>
    <x v="55"/>
    <x v="4"/>
    <n v="12705"/>
  </r>
  <r>
    <x v="12"/>
    <x v="25"/>
    <x v="6"/>
    <n v="915"/>
  </r>
  <r>
    <x v="12"/>
    <x v="69"/>
    <x v="2"/>
    <n v="994"/>
  </r>
  <r>
    <x v="12"/>
    <x v="33"/>
    <x v="6"/>
    <n v="760"/>
  </r>
  <r>
    <x v="12"/>
    <x v="14"/>
    <x v="4"/>
    <n v="11297"/>
  </r>
  <r>
    <x v="12"/>
    <x v="15"/>
    <x v="3"/>
    <n v="333"/>
  </r>
  <r>
    <x v="12"/>
    <x v="71"/>
    <x v="6"/>
    <n v="891"/>
  </r>
  <r>
    <x v="12"/>
    <x v="51"/>
    <x v="3"/>
    <n v="311"/>
  </r>
  <r>
    <x v="12"/>
    <x v="64"/>
    <x v="6"/>
    <n v="743"/>
  </r>
  <r>
    <x v="12"/>
    <x v="70"/>
    <x v="2"/>
    <n v="1078"/>
  </r>
  <r>
    <x v="12"/>
    <x v="55"/>
    <x v="1"/>
    <n v="5176"/>
  </r>
  <r>
    <x v="12"/>
    <x v="5"/>
    <x v="6"/>
    <n v="840"/>
  </r>
  <r>
    <x v="12"/>
    <x v="0"/>
    <x v="3"/>
    <n v="281"/>
  </r>
  <r>
    <x v="12"/>
    <x v="42"/>
    <x v="3"/>
    <n v="234"/>
  </r>
  <r>
    <x v="12"/>
    <x v="26"/>
    <x v="3"/>
    <n v="276"/>
  </r>
  <r>
    <x v="12"/>
    <x v="8"/>
    <x v="5"/>
    <n v="227"/>
  </r>
  <r>
    <x v="12"/>
    <x v="2"/>
    <x v="0"/>
    <n v="564"/>
  </r>
  <r>
    <x v="12"/>
    <x v="6"/>
    <x v="5"/>
    <n v="298"/>
  </r>
  <r>
    <x v="12"/>
    <x v="43"/>
    <x v="1"/>
    <n v="4338"/>
  </r>
  <r>
    <x v="12"/>
    <x v="9"/>
    <x v="4"/>
    <n v="8179"/>
  </r>
  <r>
    <x v="12"/>
    <x v="63"/>
    <x v="1"/>
    <n v="3690"/>
  </r>
  <r>
    <x v="12"/>
    <x v="22"/>
    <x v="6"/>
    <n v="920"/>
  </r>
  <r>
    <x v="12"/>
    <x v="43"/>
    <x v="3"/>
    <n v="453"/>
  </r>
  <r>
    <x v="12"/>
    <x v="43"/>
    <x v="6"/>
    <n v="1045"/>
  </r>
  <r>
    <x v="12"/>
    <x v="3"/>
    <x v="4"/>
    <n v="12006"/>
  </r>
  <r>
    <x v="12"/>
    <x v="35"/>
    <x v="4"/>
    <n v="8738"/>
  </r>
  <r>
    <x v="12"/>
    <x v="16"/>
    <x v="3"/>
    <n v="292"/>
  </r>
  <r>
    <x v="12"/>
    <x v="31"/>
    <x v="4"/>
    <n v="11470"/>
  </r>
  <r>
    <x v="12"/>
    <x v="68"/>
    <x v="0"/>
    <n v="509"/>
  </r>
  <r>
    <x v="12"/>
    <x v="52"/>
    <x v="0"/>
    <n v="416"/>
  </r>
  <r>
    <x v="12"/>
    <x v="9"/>
    <x v="1"/>
    <n v="3273"/>
  </r>
  <r>
    <x v="12"/>
    <x v="0"/>
    <x v="6"/>
    <n v="856"/>
  </r>
  <r>
    <x v="12"/>
    <x v="44"/>
    <x v="0"/>
    <n v="394"/>
  </r>
  <r>
    <x v="12"/>
    <x v="73"/>
    <x v="0"/>
    <n v="244"/>
  </r>
  <r>
    <x v="12"/>
    <x v="10"/>
    <x v="3"/>
    <n v="224"/>
  </r>
  <r>
    <x v="12"/>
    <x v="1"/>
    <x v="3"/>
    <n v="224"/>
  </r>
  <r>
    <x v="12"/>
    <x v="44"/>
    <x v="1"/>
    <n v="4087"/>
  </r>
  <r>
    <x v="12"/>
    <x v="8"/>
    <x v="6"/>
    <n v="513"/>
  </r>
  <r>
    <x v="12"/>
    <x v="34"/>
    <x v="0"/>
    <n v="386"/>
  </r>
  <r>
    <x v="12"/>
    <x v="74"/>
    <x v="2"/>
    <n v="704"/>
  </r>
  <r>
    <x v="12"/>
    <x v="53"/>
    <x v="2"/>
    <n v="760"/>
  </r>
  <r>
    <x v="12"/>
    <x v="14"/>
    <x v="5"/>
    <n v="306"/>
  </r>
  <r>
    <x v="12"/>
    <x v="58"/>
    <x v="4"/>
    <n v="12319"/>
  </r>
  <r>
    <x v="12"/>
    <x v="46"/>
    <x v="1"/>
    <n v="4442"/>
  </r>
  <r>
    <x v="12"/>
    <x v="26"/>
    <x v="2"/>
    <n v="817"/>
  </r>
  <r>
    <x v="12"/>
    <x v="21"/>
    <x v="4"/>
    <n v="9606"/>
  </r>
  <r>
    <x v="12"/>
    <x v="57"/>
    <x v="1"/>
    <n v="4866"/>
  </r>
  <r>
    <x v="12"/>
    <x v="30"/>
    <x v="2"/>
    <n v="1037"/>
  </r>
  <r>
    <x v="12"/>
    <x v="34"/>
    <x v="6"/>
    <n v="847"/>
  </r>
  <r>
    <x v="12"/>
    <x v="16"/>
    <x v="0"/>
    <n v="413"/>
  </r>
  <r>
    <x v="12"/>
    <x v="37"/>
    <x v="1"/>
    <n v="4580"/>
  </r>
  <r>
    <x v="12"/>
    <x v="29"/>
    <x v="4"/>
    <n v="13250"/>
  </r>
  <r>
    <x v="12"/>
    <x v="58"/>
    <x v="6"/>
    <n v="880"/>
  </r>
  <r>
    <x v="12"/>
    <x v="50"/>
    <x v="2"/>
    <n v="674"/>
  </r>
  <r>
    <x v="12"/>
    <x v="57"/>
    <x v="6"/>
    <n v="917"/>
  </r>
  <r>
    <x v="12"/>
    <x v="65"/>
    <x v="5"/>
    <n v="347"/>
  </r>
  <r>
    <x v="12"/>
    <x v="44"/>
    <x v="5"/>
    <n v="323"/>
  </r>
  <r>
    <x v="12"/>
    <x v="19"/>
    <x v="1"/>
    <n v="3894"/>
  </r>
  <r>
    <x v="12"/>
    <x v="35"/>
    <x v="3"/>
    <n v="180"/>
  </r>
  <r>
    <x v="12"/>
    <x v="57"/>
    <x v="4"/>
    <n v="11792"/>
  </r>
  <r>
    <x v="12"/>
    <x v="15"/>
    <x v="5"/>
    <n v="521"/>
  </r>
  <r>
    <x v="12"/>
    <x v="71"/>
    <x v="0"/>
    <n v="491"/>
  </r>
  <r>
    <x v="12"/>
    <x v="53"/>
    <x v="0"/>
    <n v="374"/>
  </r>
  <r>
    <x v="12"/>
    <x v="54"/>
    <x v="5"/>
    <n v="341"/>
  </r>
  <r>
    <x v="12"/>
    <x v="7"/>
    <x v="5"/>
    <n v="302"/>
  </r>
  <r>
    <x v="12"/>
    <x v="20"/>
    <x v="0"/>
    <n v="339"/>
  </r>
  <r>
    <x v="12"/>
    <x v="72"/>
    <x v="4"/>
    <n v="11911"/>
  </r>
  <r>
    <x v="12"/>
    <x v="32"/>
    <x v="3"/>
    <n v="351"/>
  </r>
  <r>
    <x v="12"/>
    <x v="55"/>
    <x v="2"/>
    <n v="922"/>
  </r>
  <r>
    <x v="12"/>
    <x v="27"/>
    <x v="3"/>
    <n v="283"/>
  </r>
  <r>
    <x v="12"/>
    <x v="66"/>
    <x v="4"/>
    <n v="13959"/>
  </r>
  <r>
    <x v="12"/>
    <x v="63"/>
    <x v="6"/>
    <n v="776"/>
  </r>
  <r>
    <x v="12"/>
    <x v="31"/>
    <x v="3"/>
    <n v="220"/>
  </r>
  <r>
    <x v="12"/>
    <x v="19"/>
    <x v="2"/>
    <n v="786"/>
  </r>
  <r>
    <x v="12"/>
    <x v="65"/>
    <x v="6"/>
    <n v="791"/>
  </r>
  <r>
    <x v="12"/>
    <x v="15"/>
    <x v="6"/>
    <n v="1036"/>
  </r>
  <r>
    <x v="12"/>
    <x v="30"/>
    <x v="6"/>
    <n v="1005"/>
  </r>
  <r>
    <x v="12"/>
    <x v="8"/>
    <x v="0"/>
    <n v="274"/>
  </r>
  <r>
    <x v="12"/>
    <x v="13"/>
    <x v="3"/>
    <n v="239"/>
  </r>
  <r>
    <x v="12"/>
    <x v="20"/>
    <x v="5"/>
    <n v="325"/>
  </r>
  <r>
    <x v="12"/>
    <x v="41"/>
    <x v="0"/>
    <n v="345"/>
  </r>
  <r>
    <x v="12"/>
    <x v="8"/>
    <x v="3"/>
    <n v="225"/>
  </r>
  <r>
    <x v="12"/>
    <x v="42"/>
    <x v="1"/>
    <n v="3290"/>
  </r>
  <r>
    <x v="12"/>
    <x v="34"/>
    <x v="1"/>
    <n v="4301"/>
  </r>
  <r>
    <x v="12"/>
    <x v="56"/>
    <x v="0"/>
    <n v="468"/>
  </r>
  <r>
    <x v="12"/>
    <x v="23"/>
    <x v="0"/>
    <n v="613"/>
  </r>
  <r>
    <x v="12"/>
    <x v="7"/>
    <x v="2"/>
    <n v="850"/>
  </r>
  <r>
    <x v="12"/>
    <x v="27"/>
    <x v="1"/>
    <n v="5949"/>
  </r>
  <r>
    <x v="12"/>
    <x v="2"/>
    <x v="4"/>
    <n v="12661"/>
  </r>
  <r>
    <x v="12"/>
    <x v="56"/>
    <x v="2"/>
    <n v="924"/>
  </r>
  <r>
    <x v="12"/>
    <x v="49"/>
    <x v="1"/>
    <n v="5654"/>
  </r>
  <r>
    <x v="12"/>
    <x v="49"/>
    <x v="2"/>
    <n v="893"/>
  </r>
  <r>
    <x v="12"/>
    <x v="35"/>
    <x v="1"/>
    <n v="3390"/>
  </r>
  <r>
    <x v="12"/>
    <x v="22"/>
    <x v="3"/>
    <n v="338"/>
  </r>
  <r>
    <x v="12"/>
    <x v="24"/>
    <x v="3"/>
    <n v="386"/>
  </r>
  <r>
    <x v="12"/>
    <x v="40"/>
    <x v="4"/>
    <n v="11388"/>
  </r>
  <r>
    <x v="12"/>
    <x v="62"/>
    <x v="0"/>
    <n v="377"/>
  </r>
  <r>
    <x v="12"/>
    <x v="2"/>
    <x v="6"/>
    <n v="986"/>
  </r>
  <r>
    <x v="12"/>
    <x v="7"/>
    <x v="3"/>
    <n v="217"/>
  </r>
  <r>
    <x v="12"/>
    <x v="29"/>
    <x v="0"/>
    <n v="492"/>
  </r>
  <r>
    <x v="12"/>
    <x v="7"/>
    <x v="0"/>
    <n v="354"/>
  </r>
  <r>
    <x v="12"/>
    <x v="53"/>
    <x v="6"/>
    <n v="728"/>
  </r>
  <r>
    <x v="12"/>
    <x v="32"/>
    <x v="1"/>
    <n v="4628"/>
  </r>
  <r>
    <x v="12"/>
    <x v="67"/>
    <x v="4"/>
    <n v="10598"/>
  </r>
  <r>
    <x v="12"/>
    <x v="41"/>
    <x v="2"/>
    <n v="786"/>
  </r>
  <r>
    <x v="12"/>
    <x v="66"/>
    <x v="3"/>
    <n v="311"/>
  </r>
  <r>
    <x v="12"/>
    <x v="45"/>
    <x v="4"/>
    <n v="12588"/>
  </r>
  <r>
    <x v="12"/>
    <x v="61"/>
    <x v="2"/>
    <n v="646"/>
  </r>
  <r>
    <x v="12"/>
    <x v="55"/>
    <x v="6"/>
    <n v="1016"/>
  </r>
  <r>
    <x v="12"/>
    <x v="54"/>
    <x v="4"/>
    <n v="11665"/>
  </r>
  <r>
    <x v="12"/>
    <x v="71"/>
    <x v="4"/>
    <n v="11630"/>
  </r>
  <r>
    <x v="12"/>
    <x v="1"/>
    <x v="5"/>
    <n v="320"/>
  </r>
  <r>
    <x v="12"/>
    <x v="42"/>
    <x v="2"/>
    <n v="672"/>
  </r>
  <r>
    <x v="12"/>
    <x v="58"/>
    <x v="5"/>
    <n v="335"/>
  </r>
  <r>
    <x v="12"/>
    <x v="43"/>
    <x v="0"/>
    <n v="583"/>
  </r>
  <r>
    <x v="12"/>
    <x v="36"/>
    <x v="0"/>
    <n v="509"/>
  </r>
  <r>
    <x v="12"/>
    <x v="61"/>
    <x v="5"/>
    <n v="292"/>
  </r>
  <r>
    <x v="12"/>
    <x v="9"/>
    <x v="6"/>
    <n v="656"/>
  </r>
  <r>
    <x v="12"/>
    <x v="16"/>
    <x v="5"/>
    <n v="296"/>
  </r>
  <r>
    <x v="12"/>
    <x v="11"/>
    <x v="2"/>
    <n v="838"/>
  </r>
  <r>
    <x v="12"/>
    <x v="73"/>
    <x v="4"/>
    <n v="6864"/>
  </r>
  <r>
    <x v="12"/>
    <x v="32"/>
    <x v="4"/>
    <n v="11930"/>
  </r>
  <r>
    <x v="12"/>
    <x v="29"/>
    <x v="2"/>
    <n v="1160"/>
  </r>
  <r>
    <x v="12"/>
    <x v="49"/>
    <x v="5"/>
    <n v="475"/>
  </r>
  <r>
    <x v="12"/>
    <x v="16"/>
    <x v="6"/>
    <n v="719"/>
  </r>
  <r>
    <x v="12"/>
    <x v="58"/>
    <x v="1"/>
    <n v="5025"/>
  </r>
  <r>
    <x v="12"/>
    <x v="36"/>
    <x v="4"/>
    <n v="13614"/>
  </r>
  <r>
    <x v="12"/>
    <x v="13"/>
    <x v="1"/>
    <n v="4837"/>
  </r>
  <r>
    <x v="12"/>
    <x v="59"/>
    <x v="3"/>
    <n v="241"/>
  </r>
  <r>
    <x v="12"/>
    <x v="40"/>
    <x v="0"/>
    <n v="426"/>
  </r>
  <r>
    <x v="12"/>
    <x v="72"/>
    <x v="6"/>
    <n v="880"/>
  </r>
  <r>
    <x v="12"/>
    <x v="5"/>
    <x v="3"/>
    <n v="315"/>
  </r>
  <r>
    <x v="12"/>
    <x v="61"/>
    <x v="0"/>
    <n v="289"/>
  </r>
  <r>
    <x v="12"/>
    <x v="4"/>
    <x v="6"/>
    <n v="859"/>
  </r>
  <r>
    <x v="12"/>
    <x v="33"/>
    <x v="3"/>
    <n v="254"/>
  </r>
  <r>
    <x v="12"/>
    <x v="51"/>
    <x v="4"/>
    <n v="11889"/>
  </r>
  <r>
    <x v="12"/>
    <x v="51"/>
    <x v="6"/>
    <n v="1010"/>
  </r>
  <r>
    <x v="12"/>
    <x v="52"/>
    <x v="4"/>
    <n v="10284"/>
  </r>
  <r>
    <x v="12"/>
    <x v="46"/>
    <x v="2"/>
    <n v="845"/>
  </r>
  <r>
    <x v="12"/>
    <x v="15"/>
    <x v="2"/>
    <n v="950"/>
  </r>
  <r>
    <x v="12"/>
    <x v="41"/>
    <x v="3"/>
    <n v="199"/>
  </r>
  <r>
    <x v="12"/>
    <x v="62"/>
    <x v="4"/>
    <n v="11534"/>
  </r>
  <r>
    <x v="12"/>
    <x v="57"/>
    <x v="2"/>
    <n v="842"/>
  </r>
  <r>
    <x v="12"/>
    <x v="31"/>
    <x v="1"/>
    <n v="4554"/>
  </r>
  <r>
    <x v="12"/>
    <x v="10"/>
    <x v="1"/>
    <n v="3250"/>
  </r>
  <r>
    <x v="12"/>
    <x v="46"/>
    <x v="5"/>
    <n v="334"/>
  </r>
  <r>
    <x v="12"/>
    <x v="9"/>
    <x v="5"/>
    <n v="221"/>
  </r>
  <r>
    <x v="12"/>
    <x v="59"/>
    <x v="1"/>
    <n v="4562"/>
  </r>
  <r>
    <x v="12"/>
    <x v="23"/>
    <x v="4"/>
    <n v="13072"/>
  </r>
  <r>
    <x v="12"/>
    <x v="73"/>
    <x v="2"/>
    <n v="607"/>
  </r>
  <r>
    <x v="12"/>
    <x v="10"/>
    <x v="4"/>
    <n v="9657"/>
  </r>
  <r>
    <x v="12"/>
    <x v="16"/>
    <x v="4"/>
    <n v="10819"/>
  </r>
  <r>
    <x v="12"/>
    <x v="24"/>
    <x v="2"/>
    <n v="1145"/>
  </r>
  <r>
    <x v="12"/>
    <x v="17"/>
    <x v="2"/>
    <n v="773"/>
  </r>
  <r>
    <x v="12"/>
    <x v="6"/>
    <x v="1"/>
    <n v="4297"/>
  </r>
  <r>
    <x v="12"/>
    <x v="60"/>
    <x v="6"/>
    <n v="1107"/>
  </r>
  <r>
    <x v="12"/>
    <x v="42"/>
    <x v="6"/>
    <n v="690"/>
  </r>
  <r>
    <x v="12"/>
    <x v="28"/>
    <x v="4"/>
    <n v="12854"/>
  </r>
  <r>
    <x v="12"/>
    <x v="66"/>
    <x v="0"/>
    <n v="545"/>
  </r>
  <r>
    <x v="12"/>
    <x v="16"/>
    <x v="2"/>
    <n v="863"/>
  </r>
  <r>
    <x v="12"/>
    <x v="66"/>
    <x v="6"/>
    <n v="1202"/>
  </r>
  <r>
    <x v="12"/>
    <x v="58"/>
    <x v="2"/>
    <n v="992"/>
  </r>
  <r>
    <x v="12"/>
    <x v="39"/>
    <x v="5"/>
    <n v="159"/>
  </r>
  <r>
    <x v="12"/>
    <x v="12"/>
    <x v="5"/>
    <n v="222"/>
  </r>
  <r>
    <x v="12"/>
    <x v="22"/>
    <x v="2"/>
    <n v="983"/>
  </r>
  <r>
    <x v="12"/>
    <x v="62"/>
    <x v="5"/>
    <n v="349"/>
  </r>
  <r>
    <x v="12"/>
    <x v="28"/>
    <x v="6"/>
    <n v="1117"/>
  </r>
  <r>
    <x v="12"/>
    <x v="57"/>
    <x v="0"/>
    <n v="448"/>
  </r>
  <r>
    <x v="12"/>
    <x v="24"/>
    <x v="0"/>
    <n v="599"/>
  </r>
  <r>
    <x v="12"/>
    <x v="19"/>
    <x v="3"/>
    <n v="245"/>
  </r>
  <r>
    <x v="12"/>
    <x v="36"/>
    <x v="1"/>
    <n v="5515"/>
  </r>
  <r>
    <x v="12"/>
    <x v="2"/>
    <x v="3"/>
    <n v="292"/>
  </r>
  <r>
    <x v="12"/>
    <x v="23"/>
    <x v="6"/>
    <n v="1023"/>
  </r>
  <r>
    <x v="12"/>
    <x v="47"/>
    <x v="0"/>
    <n v="513"/>
  </r>
  <r>
    <x v="12"/>
    <x v="64"/>
    <x v="1"/>
    <n v="2966"/>
  </r>
  <r>
    <x v="12"/>
    <x v="51"/>
    <x v="1"/>
    <n v="3777"/>
  </r>
  <r>
    <x v="12"/>
    <x v="69"/>
    <x v="5"/>
    <n v="397"/>
  </r>
  <r>
    <x v="12"/>
    <x v="0"/>
    <x v="0"/>
    <n v="460"/>
  </r>
  <r>
    <x v="12"/>
    <x v="60"/>
    <x v="4"/>
    <n v="13198"/>
  </r>
  <r>
    <x v="12"/>
    <x v="67"/>
    <x v="1"/>
    <n v="3344"/>
  </r>
  <r>
    <x v="12"/>
    <x v="33"/>
    <x v="2"/>
    <n v="767"/>
  </r>
  <r>
    <x v="12"/>
    <x v="22"/>
    <x v="1"/>
    <n v="4487"/>
  </r>
  <r>
    <x v="12"/>
    <x v="0"/>
    <x v="1"/>
    <n v="5153"/>
  </r>
  <r>
    <x v="12"/>
    <x v="70"/>
    <x v="5"/>
    <n v="473"/>
  </r>
  <r>
    <x v="12"/>
    <x v="50"/>
    <x v="6"/>
    <n v="687"/>
  </r>
  <r>
    <x v="12"/>
    <x v="63"/>
    <x v="5"/>
    <n v="400"/>
  </r>
  <r>
    <x v="12"/>
    <x v="32"/>
    <x v="0"/>
    <n v="448"/>
  </r>
  <r>
    <x v="12"/>
    <x v="11"/>
    <x v="4"/>
    <n v="10798"/>
  </r>
  <r>
    <x v="12"/>
    <x v="15"/>
    <x v="0"/>
    <n v="605"/>
  </r>
  <r>
    <x v="12"/>
    <x v="8"/>
    <x v="4"/>
    <n v="6861"/>
  </r>
  <r>
    <x v="12"/>
    <x v="30"/>
    <x v="4"/>
    <n v="13053"/>
  </r>
  <r>
    <x v="12"/>
    <x v="50"/>
    <x v="4"/>
    <n v="8182"/>
  </r>
  <r>
    <x v="12"/>
    <x v="47"/>
    <x v="4"/>
    <n v="11898"/>
  </r>
  <r>
    <x v="12"/>
    <x v="56"/>
    <x v="4"/>
    <n v="11417"/>
  </r>
  <r>
    <x v="12"/>
    <x v="46"/>
    <x v="6"/>
    <n v="975"/>
  </r>
  <r>
    <x v="12"/>
    <x v="21"/>
    <x v="1"/>
    <n v="3273"/>
  </r>
  <r>
    <x v="12"/>
    <x v="5"/>
    <x v="2"/>
    <n v="1096"/>
  </r>
  <r>
    <x v="12"/>
    <x v="18"/>
    <x v="6"/>
    <n v="906"/>
  </r>
  <r>
    <x v="12"/>
    <x v="5"/>
    <x v="5"/>
    <n v="330"/>
  </r>
  <r>
    <x v="12"/>
    <x v="38"/>
    <x v="2"/>
    <n v="975"/>
  </r>
  <r>
    <x v="12"/>
    <x v="23"/>
    <x v="1"/>
    <n v="4776"/>
  </r>
  <r>
    <x v="12"/>
    <x v="45"/>
    <x v="5"/>
    <n v="374"/>
  </r>
  <r>
    <x v="12"/>
    <x v="33"/>
    <x v="0"/>
    <n v="393"/>
  </r>
  <r>
    <x v="12"/>
    <x v="45"/>
    <x v="2"/>
    <n v="1025"/>
  </r>
  <r>
    <x v="12"/>
    <x v="2"/>
    <x v="2"/>
    <n v="961"/>
  </r>
  <r>
    <x v="12"/>
    <x v="60"/>
    <x v="0"/>
    <n v="503"/>
  </r>
  <r>
    <x v="12"/>
    <x v="30"/>
    <x v="3"/>
    <n v="313"/>
  </r>
  <r>
    <x v="12"/>
    <x v="6"/>
    <x v="3"/>
    <n v="229"/>
  </r>
  <r>
    <x v="12"/>
    <x v="1"/>
    <x v="1"/>
    <n v="2664"/>
  </r>
  <r>
    <x v="12"/>
    <x v="6"/>
    <x v="4"/>
    <n v="10667"/>
  </r>
  <r>
    <x v="12"/>
    <x v="33"/>
    <x v="1"/>
    <n v="4067"/>
  </r>
  <r>
    <x v="12"/>
    <x v="54"/>
    <x v="1"/>
    <n v="4046"/>
  </r>
  <r>
    <x v="12"/>
    <x v="2"/>
    <x v="5"/>
    <n v="410"/>
  </r>
  <r>
    <x v="12"/>
    <x v="64"/>
    <x v="4"/>
    <n v="8715"/>
  </r>
  <r>
    <x v="12"/>
    <x v="5"/>
    <x v="1"/>
    <n v="5101"/>
  </r>
  <r>
    <x v="12"/>
    <x v="10"/>
    <x v="0"/>
    <n v="395"/>
  </r>
  <r>
    <x v="12"/>
    <x v="8"/>
    <x v="2"/>
    <n v="645"/>
  </r>
  <r>
    <x v="12"/>
    <x v="22"/>
    <x v="0"/>
    <n v="423"/>
  </r>
  <r>
    <x v="12"/>
    <x v="16"/>
    <x v="1"/>
    <n v="4350"/>
  </r>
  <r>
    <x v="12"/>
    <x v="36"/>
    <x v="5"/>
    <n v="444"/>
  </r>
  <r>
    <x v="12"/>
    <x v="32"/>
    <x v="2"/>
    <n v="1072"/>
  </r>
  <r>
    <x v="12"/>
    <x v="17"/>
    <x v="0"/>
    <n v="419"/>
  </r>
  <r>
    <x v="12"/>
    <x v="30"/>
    <x v="5"/>
    <n v="459"/>
  </r>
  <r>
    <x v="12"/>
    <x v="73"/>
    <x v="5"/>
    <n v="158"/>
  </r>
  <r>
    <x v="12"/>
    <x v="62"/>
    <x v="2"/>
    <n v="973"/>
  </r>
  <r>
    <x v="12"/>
    <x v="65"/>
    <x v="2"/>
    <n v="899"/>
  </r>
  <r>
    <x v="12"/>
    <x v="4"/>
    <x v="3"/>
    <n v="224"/>
  </r>
  <r>
    <x v="12"/>
    <x v="46"/>
    <x v="4"/>
    <n v="11341"/>
  </r>
  <r>
    <x v="12"/>
    <x v="28"/>
    <x v="0"/>
    <n v="508"/>
  </r>
  <r>
    <x v="12"/>
    <x v="51"/>
    <x v="5"/>
    <n v="417"/>
  </r>
  <r>
    <x v="12"/>
    <x v="28"/>
    <x v="5"/>
    <n v="435"/>
  </r>
  <r>
    <x v="12"/>
    <x v="29"/>
    <x v="3"/>
    <n v="354"/>
  </r>
  <r>
    <x v="12"/>
    <x v="71"/>
    <x v="2"/>
    <n v="919"/>
  </r>
  <r>
    <x v="12"/>
    <x v="41"/>
    <x v="5"/>
    <n v="288"/>
  </r>
  <r>
    <x v="12"/>
    <x v="45"/>
    <x v="3"/>
    <n v="318"/>
  </r>
  <r>
    <x v="12"/>
    <x v="15"/>
    <x v="4"/>
    <n v="13459"/>
  </r>
  <r>
    <x v="12"/>
    <x v="15"/>
    <x v="1"/>
    <n v="4796"/>
  </r>
  <r>
    <x v="12"/>
    <x v="47"/>
    <x v="5"/>
    <n v="401"/>
  </r>
  <r>
    <x v="12"/>
    <x v="27"/>
    <x v="4"/>
    <n v="14411"/>
  </r>
  <r>
    <x v="12"/>
    <x v="35"/>
    <x v="6"/>
    <n v="693"/>
  </r>
  <r>
    <x v="12"/>
    <x v="67"/>
    <x v="6"/>
    <n v="920"/>
  </r>
  <r>
    <x v="12"/>
    <x v="57"/>
    <x v="5"/>
    <n v="356"/>
  </r>
  <r>
    <x v="12"/>
    <x v="48"/>
    <x v="4"/>
    <n v="11341"/>
  </r>
  <r>
    <x v="12"/>
    <x v="25"/>
    <x v="4"/>
    <n v="12599"/>
  </r>
  <r>
    <x v="12"/>
    <x v="59"/>
    <x v="2"/>
    <n v="920"/>
  </r>
  <r>
    <x v="12"/>
    <x v="59"/>
    <x v="6"/>
    <n v="874"/>
  </r>
  <r>
    <x v="12"/>
    <x v="24"/>
    <x v="4"/>
    <n v="14217"/>
  </r>
  <r>
    <x v="12"/>
    <x v="66"/>
    <x v="2"/>
    <n v="1121"/>
  </r>
  <r>
    <x v="12"/>
    <x v="28"/>
    <x v="1"/>
    <n v="5128"/>
  </r>
  <r>
    <x v="12"/>
    <x v="35"/>
    <x v="0"/>
    <n v="292"/>
  </r>
  <r>
    <x v="12"/>
    <x v="41"/>
    <x v="4"/>
    <n v="9725"/>
  </r>
  <r>
    <x v="12"/>
    <x v="0"/>
    <x v="2"/>
    <n v="978"/>
  </r>
  <r>
    <x v="12"/>
    <x v="54"/>
    <x v="2"/>
    <n v="953"/>
  </r>
  <r>
    <x v="12"/>
    <x v="24"/>
    <x v="6"/>
    <n v="1203"/>
  </r>
  <r>
    <x v="12"/>
    <x v="12"/>
    <x v="6"/>
    <n v="700"/>
  </r>
  <r>
    <x v="12"/>
    <x v="21"/>
    <x v="6"/>
    <n v="798"/>
  </r>
  <r>
    <x v="12"/>
    <x v="23"/>
    <x v="3"/>
    <n v="279"/>
  </r>
  <r>
    <x v="12"/>
    <x v="50"/>
    <x v="0"/>
    <n v="266"/>
  </r>
  <r>
    <x v="12"/>
    <x v="11"/>
    <x v="3"/>
    <n v="267"/>
  </r>
  <r>
    <x v="12"/>
    <x v="17"/>
    <x v="4"/>
    <n v="9079"/>
  </r>
  <r>
    <x v="12"/>
    <x v="18"/>
    <x v="4"/>
    <n v="10763"/>
  </r>
  <r>
    <x v="12"/>
    <x v="41"/>
    <x v="1"/>
    <n v="3963"/>
  </r>
  <r>
    <x v="12"/>
    <x v="47"/>
    <x v="2"/>
    <n v="1043"/>
  </r>
  <r>
    <x v="12"/>
    <x v="38"/>
    <x v="4"/>
    <n v="12461"/>
  </r>
  <r>
    <x v="12"/>
    <x v="74"/>
    <x v="1"/>
    <n v="2576"/>
  </r>
  <r>
    <x v="12"/>
    <x v="69"/>
    <x v="1"/>
    <n v="4205"/>
  </r>
  <r>
    <x v="12"/>
    <x v="68"/>
    <x v="4"/>
    <n v="12757"/>
  </r>
  <r>
    <x v="12"/>
    <x v="25"/>
    <x v="2"/>
    <n v="1089"/>
  </r>
  <r>
    <x v="12"/>
    <x v="21"/>
    <x v="5"/>
    <n v="333"/>
  </r>
  <r>
    <x v="12"/>
    <x v="54"/>
    <x v="3"/>
    <n v="303"/>
  </r>
  <r>
    <x v="12"/>
    <x v="44"/>
    <x v="2"/>
    <n v="921"/>
  </r>
  <r>
    <x v="12"/>
    <x v="34"/>
    <x v="4"/>
    <n v="10691"/>
  </r>
  <r>
    <x v="12"/>
    <x v="49"/>
    <x v="3"/>
    <n v="280"/>
  </r>
  <r>
    <x v="12"/>
    <x v="31"/>
    <x v="0"/>
    <n v="404"/>
  </r>
  <r>
    <x v="12"/>
    <x v="5"/>
    <x v="4"/>
    <n v="12556"/>
  </r>
  <r>
    <x v="12"/>
    <x v="66"/>
    <x v="5"/>
    <n v="469"/>
  </r>
  <r>
    <x v="12"/>
    <x v="52"/>
    <x v="6"/>
    <n v="790"/>
  </r>
  <r>
    <x v="12"/>
    <x v="58"/>
    <x v="0"/>
    <n v="426"/>
  </r>
  <r>
    <x v="12"/>
    <x v="52"/>
    <x v="2"/>
    <n v="681"/>
  </r>
  <r>
    <x v="12"/>
    <x v="32"/>
    <x v="5"/>
    <n v="352"/>
  </r>
  <r>
    <x v="12"/>
    <x v="69"/>
    <x v="3"/>
    <n v="268"/>
  </r>
  <r>
    <x v="12"/>
    <x v="43"/>
    <x v="4"/>
    <n v="13218"/>
  </r>
  <r>
    <x v="12"/>
    <x v="60"/>
    <x v="2"/>
    <n v="1140"/>
  </r>
  <r>
    <x v="12"/>
    <x v="72"/>
    <x v="2"/>
    <n v="955"/>
  </r>
  <r>
    <x v="12"/>
    <x v="7"/>
    <x v="4"/>
    <n v="9586"/>
  </r>
  <r>
    <x v="12"/>
    <x v="74"/>
    <x v="6"/>
    <n v="667"/>
  </r>
  <r>
    <x v="12"/>
    <x v="8"/>
    <x v="1"/>
    <n v="2260"/>
  </r>
  <r>
    <x v="12"/>
    <x v="51"/>
    <x v="2"/>
    <n v="1037"/>
  </r>
  <r>
    <x v="12"/>
    <x v="44"/>
    <x v="6"/>
    <n v="1003"/>
  </r>
  <r>
    <x v="12"/>
    <x v="26"/>
    <x v="5"/>
    <n v="353"/>
  </r>
  <r>
    <x v="12"/>
    <x v="53"/>
    <x v="4"/>
    <n v="9267"/>
  </r>
  <r>
    <x v="12"/>
    <x v="27"/>
    <x v="0"/>
    <n v="582"/>
  </r>
  <r>
    <x v="12"/>
    <x v="27"/>
    <x v="5"/>
    <n v="516"/>
  </r>
  <r>
    <x v="12"/>
    <x v="67"/>
    <x v="2"/>
    <n v="895"/>
  </r>
  <r>
    <x v="12"/>
    <x v="67"/>
    <x v="5"/>
    <n v="336"/>
  </r>
  <r>
    <x v="12"/>
    <x v="23"/>
    <x v="2"/>
    <n v="938"/>
  </r>
  <r>
    <x v="12"/>
    <x v="62"/>
    <x v="1"/>
    <n v="4541"/>
  </r>
  <r>
    <x v="12"/>
    <x v="24"/>
    <x v="5"/>
    <n v="576"/>
  </r>
  <r>
    <x v="12"/>
    <x v="70"/>
    <x v="6"/>
    <n v="1050"/>
  </r>
  <r>
    <x v="12"/>
    <x v="56"/>
    <x v="1"/>
    <n v="3879"/>
  </r>
  <r>
    <x v="12"/>
    <x v="53"/>
    <x v="5"/>
    <n v="287"/>
  </r>
  <r>
    <x v="12"/>
    <x v="65"/>
    <x v="4"/>
    <n v="10169"/>
  </r>
  <r>
    <x v="12"/>
    <x v="18"/>
    <x v="5"/>
    <n v="363"/>
  </r>
  <r>
    <x v="12"/>
    <x v="68"/>
    <x v="5"/>
    <n v="409"/>
  </r>
  <r>
    <x v="12"/>
    <x v="33"/>
    <x v="5"/>
    <n v="252"/>
  </r>
  <r>
    <x v="12"/>
    <x v="4"/>
    <x v="1"/>
    <n v="4049"/>
  </r>
  <r>
    <x v="12"/>
    <x v="18"/>
    <x v="0"/>
    <n v="446"/>
  </r>
  <r>
    <x v="12"/>
    <x v="27"/>
    <x v="6"/>
    <n v="1009"/>
  </r>
  <r>
    <x v="12"/>
    <x v="64"/>
    <x v="0"/>
    <n v="330"/>
  </r>
  <r>
    <x v="12"/>
    <x v="18"/>
    <x v="3"/>
    <n v="286"/>
  </r>
  <r>
    <x v="12"/>
    <x v="0"/>
    <x v="5"/>
    <n v="345"/>
  </r>
  <r>
    <x v="12"/>
    <x v="48"/>
    <x v="1"/>
    <n v="4191"/>
  </r>
  <r>
    <x v="12"/>
    <x v="31"/>
    <x v="6"/>
    <n v="861"/>
  </r>
  <r>
    <x v="12"/>
    <x v="60"/>
    <x v="5"/>
    <n v="492"/>
  </r>
  <r>
    <x v="12"/>
    <x v="65"/>
    <x v="0"/>
    <n v="402"/>
  </r>
  <r>
    <x v="12"/>
    <x v="34"/>
    <x v="3"/>
    <n v="197"/>
  </r>
  <r>
    <x v="12"/>
    <x v="42"/>
    <x v="0"/>
    <n v="314"/>
  </r>
  <r>
    <x v="12"/>
    <x v="20"/>
    <x v="4"/>
    <n v="9363"/>
  </r>
  <r>
    <x v="12"/>
    <x v="49"/>
    <x v="6"/>
    <n v="1009"/>
  </r>
  <r>
    <x v="12"/>
    <x v="29"/>
    <x v="6"/>
    <n v="1059"/>
  </r>
  <r>
    <x v="12"/>
    <x v="61"/>
    <x v="6"/>
    <n v="719"/>
  </r>
  <r>
    <x v="12"/>
    <x v="25"/>
    <x v="3"/>
    <n v="319"/>
  </r>
  <r>
    <x v="12"/>
    <x v="26"/>
    <x v="6"/>
    <n v="783"/>
  </r>
  <r>
    <x v="12"/>
    <x v="43"/>
    <x v="5"/>
    <n v="414"/>
  </r>
  <r>
    <x v="12"/>
    <x v="73"/>
    <x v="3"/>
    <n v="208"/>
  </r>
  <r>
    <x v="12"/>
    <x v="63"/>
    <x v="4"/>
    <n v="10417"/>
  </r>
  <r>
    <x v="12"/>
    <x v="59"/>
    <x v="0"/>
    <n v="355"/>
  </r>
  <r>
    <x v="12"/>
    <x v="42"/>
    <x v="4"/>
    <n v="8576"/>
  </r>
  <r>
    <x v="12"/>
    <x v="17"/>
    <x v="6"/>
    <n v="757"/>
  </r>
  <r>
    <x v="12"/>
    <x v="53"/>
    <x v="1"/>
    <n v="3122"/>
  </r>
  <r>
    <x v="12"/>
    <x v="1"/>
    <x v="2"/>
    <n v="703"/>
  </r>
  <r>
    <x v="12"/>
    <x v="74"/>
    <x v="0"/>
    <n v="292"/>
  </r>
  <r>
    <x v="12"/>
    <x v="33"/>
    <x v="4"/>
    <n v="10054"/>
  </r>
  <r>
    <x v="12"/>
    <x v="13"/>
    <x v="2"/>
    <n v="962"/>
  </r>
  <r>
    <x v="12"/>
    <x v="12"/>
    <x v="0"/>
    <n v="291"/>
  </r>
  <r>
    <x v="12"/>
    <x v="55"/>
    <x v="0"/>
    <n v="539"/>
  </r>
  <r>
    <x v="12"/>
    <x v="13"/>
    <x v="0"/>
    <n v="428"/>
  </r>
  <r>
    <x v="12"/>
    <x v="44"/>
    <x v="3"/>
    <n v="263"/>
  </r>
  <r>
    <x v="12"/>
    <x v="38"/>
    <x v="1"/>
    <n v="4971"/>
  </r>
  <r>
    <x v="12"/>
    <x v="62"/>
    <x v="3"/>
    <n v="265"/>
  </r>
  <r>
    <x v="12"/>
    <x v="13"/>
    <x v="5"/>
    <n v="383"/>
  </r>
  <r>
    <x v="12"/>
    <x v="40"/>
    <x v="3"/>
    <n v="269"/>
  </r>
  <r>
    <x v="12"/>
    <x v="25"/>
    <x v="0"/>
    <n v="451"/>
  </r>
  <r>
    <x v="12"/>
    <x v="40"/>
    <x v="1"/>
    <n v="4858"/>
  </r>
  <r>
    <x v="12"/>
    <x v="41"/>
    <x v="6"/>
    <n v="736"/>
  </r>
  <r>
    <x v="12"/>
    <x v="61"/>
    <x v="3"/>
    <n v="213"/>
  </r>
  <r>
    <x v="12"/>
    <x v="70"/>
    <x v="1"/>
    <n v="4469"/>
  </r>
  <r>
    <x v="12"/>
    <x v="20"/>
    <x v="2"/>
    <n v="747"/>
  </r>
  <r>
    <x v="12"/>
    <x v="54"/>
    <x v="6"/>
    <n v="994"/>
  </r>
  <r>
    <x v="12"/>
    <x v="38"/>
    <x v="6"/>
    <n v="1002"/>
  </r>
  <r>
    <x v="12"/>
    <x v="48"/>
    <x v="6"/>
    <n v="999"/>
  </r>
  <r>
    <x v="12"/>
    <x v="74"/>
    <x v="4"/>
    <n v="7868"/>
  </r>
  <r>
    <x v="12"/>
    <x v="6"/>
    <x v="0"/>
    <n v="389"/>
  </r>
  <r>
    <x v="12"/>
    <x v="72"/>
    <x v="1"/>
    <n v="4238"/>
  </r>
  <r>
    <x v="12"/>
    <x v="49"/>
    <x v="4"/>
    <n v="13724"/>
  </r>
  <r>
    <x v="12"/>
    <x v="70"/>
    <x v="4"/>
    <n v="12830"/>
  </r>
  <r>
    <x v="12"/>
    <x v="37"/>
    <x v="2"/>
    <n v="919"/>
  </r>
  <r>
    <x v="12"/>
    <x v="70"/>
    <x v="3"/>
    <n v="327"/>
  </r>
  <r>
    <x v="12"/>
    <x v="3"/>
    <x v="3"/>
    <n v="309"/>
  </r>
  <r>
    <x v="12"/>
    <x v="10"/>
    <x v="2"/>
    <n v="826"/>
  </r>
  <r>
    <x v="12"/>
    <x v="71"/>
    <x v="3"/>
    <n v="251"/>
  </r>
  <r>
    <x v="12"/>
    <x v="46"/>
    <x v="0"/>
    <n v="439"/>
  </r>
  <r>
    <x v="12"/>
    <x v="64"/>
    <x v="2"/>
    <n v="696"/>
  </r>
  <r>
    <x v="12"/>
    <x v="50"/>
    <x v="5"/>
    <n v="220"/>
  </r>
  <r>
    <x v="12"/>
    <x v="0"/>
    <x v="4"/>
    <n v="12110"/>
  </r>
  <r>
    <x v="12"/>
    <x v="1"/>
    <x v="6"/>
    <n v="624"/>
  </r>
  <r>
    <x v="12"/>
    <x v="25"/>
    <x v="5"/>
    <n v="332"/>
  </r>
  <r>
    <x v="12"/>
    <x v="69"/>
    <x v="4"/>
    <n v="11910"/>
  </r>
  <r>
    <x v="12"/>
    <x v="58"/>
    <x v="3"/>
    <n v="355"/>
  </r>
  <r>
    <x v="12"/>
    <x v="14"/>
    <x v="1"/>
    <n v="4648"/>
  </r>
  <r>
    <x v="12"/>
    <x v="11"/>
    <x v="1"/>
    <n v="4352"/>
  </r>
  <r>
    <x v="12"/>
    <x v="31"/>
    <x v="5"/>
    <n v="308"/>
  </r>
  <r>
    <x v="12"/>
    <x v="12"/>
    <x v="3"/>
    <n v="244"/>
  </r>
  <r>
    <x v="12"/>
    <x v="50"/>
    <x v="1"/>
    <n v="3294"/>
  </r>
  <r>
    <x v="12"/>
    <x v="3"/>
    <x v="6"/>
    <n v="1030"/>
  </r>
  <r>
    <x v="12"/>
    <x v="65"/>
    <x v="3"/>
    <n v="291"/>
  </r>
  <r>
    <x v="12"/>
    <x v="10"/>
    <x v="6"/>
    <n v="763"/>
  </r>
  <r>
    <x v="12"/>
    <x v="21"/>
    <x v="2"/>
    <n v="822"/>
  </r>
  <r>
    <x v="12"/>
    <x v="26"/>
    <x v="4"/>
    <n v="9610"/>
  </r>
  <r>
    <x v="12"/>
    <x v="31"/>
    <x v="2"/>
    <n v="1005"/>
  </r>
  <r>
    <x v="12"/>
    <x v="3"/>
    <x v="5"/>
    <n v="325"/>
  </r>
  <r>
    <x v="12"/>
    <x v="6"/>
    <x v="6"/>
    <n v="925"/>
  </r>
  <r>
    <x v="12"/>
    <x v="20"/>
    <x v="1"/>
    <n v="3152"/>
  </r>
  <r>
    <x v="12"/>
    <x v="68"/>
    <x v="3"/>
    <n v="280"/>
  </r>
  <r>
    <x v="12"/>
    <x v="40"/>
    <x v="5"/>
    <n v="289"/>
  </r>
  <r>
    <x v="12"/>
    <x v="39"/>
    <x v="0"/>
    <n v="201"/>
  </r>
  <r>
    <x v="12"/>
    <x v="12"/>
    <x v="1"/>
    <n v="3337"/>
  </r>
  <r>
    <x v="12"/>
    <x v="64"/>
    <x v="5"/>
    <n v="288"/>
  </r>
  <r>
    <x v="12"/>
    <x v="30"/>
    <x v="0"/>
    <n v="552"/>
  </r>
  <r>
    <x v="12"/>
    <x v="68"/>
    <x v="6"/>
    <n v="1040"/>
  </r>
  <r>
    <x v="12"/>
    <x v="45"/>
    <x v="0"/>
    <n v="422"/>
  </r>
  <r>
    <x v="12"/>
    <x v="12"/>
    <x v="4"/>
    <n v="8706"/>
  </r>
  <r>
    <x v="12"/>
    <x v="24"/>
    <x v="1"/>
    <n v="4802"/>
  </r>
  <r>
    <x v="12"/>
    <x v="38"/>
    <x v="5"/>
    <n v="473"/>
  </r>
  <r>
    <x v="12"/>
    <x v="48"/>
    <x v="0"/>
    <n v="423"/>
  </r>
  <r>
    <x v="12"/>
    <x v="72"/>
    <x v="5"/>
    <n v="349"/>
  </r>
  <r>
    <x v="12"/>
    <x v="39"/>
    <x v="6"/>
    <n v="446"/>
  </r>
  <r>
    <x v="12"/>
    <x v="21"/>
    <x v="3"/>
    <n v="219"/>
  </r>
  <r>
    <x v="12"/>
    <x v="37"/>
    <x v="0"/>
    <n v="410"/>
  </r>
  <r>
    <x v="12"/>
    <x v="60"/>
    <x v="3"/>
    <n v="365"/>
  </r>
  <r>
    <x v="12"/>
    <x v="64"/>
    <x v="3"/>
    <n v="202"/>
  </r>
  <r>
    <x v="12"/>
    <x v="26"/>
    <x v="0"/>
    <n v="402"/>
  </r>
  <r>
    <x v="12"/>
    <x v="34"/>
    <x v="5"/>
    <n v="321"/>
  </r>
  <r>
    <x v="12"/>
    <x v="14"/>
    <x v="3"/>
    <n v="244"/>
  </r>
  <r>
    <x v="12"/>
    <x v="66"/>
    <x v="1"/>
    <n v="5667"/>
  </r>
  <r>
    <x v="12"/>
    <x v="13"/>
    <x v="4"/>
    <n v="11927"/>
  </r>
  <r>
    <x v="12"/>
    <x v="3"/>
    <x v="0"/>
    <n v="483"/>
  </r>
  <r>
    <x v="12"/>
    <x v="13"/>
    <x v="6"/>
    <n v="927"/>
  </r>
  <r>
    <x v="12"/>
    <x v="18"/>
    <x v="1"/>
    <n v="3251"/>
  </r>
  <r>
    <x v="12"/>
    <x v="19"/>
    <x v="4"/>
    <n v="9476"/>
  </r>
  <r>
    <x v="12"/>
    <x v="14"/>
    <x v="2"/>
    <n v="855"/>
  </r>
  <r>
    <x v="12"/>
    <x v="48"/>
    <x v="2"/>
    <n v="1052"/>
  </r>
  <r>
    <x v="12"/>
    <x v="38"/>
    <x v="0"/>
    <n v="549"/>
  </r>
  <r>
    <x v="12"/>
    <x v="37"/>
    <x v="4"/>
    <n v="11437"/>
  </r>
  <r>
    <x v="12"/>
    <x v="36"/>
    <x v="2"/>
    <n v="1065"/>
  </r>
  <r>
    <x v="12"/>
    <x v="25"/>
    <x v="1"/>
    <n v="5116"/>
  </r>
  <r>
    <x v="12"/>
    <x v="49"/>
    <x v="0"/>
    <n v="637"/>
  </r>
  <r>
    <x v="12"/>
    <x v="17"/>
    <x v="5"/>
    <n v="413"/>
  </r>
  <r>
    <x v="12"/>
    <x v="44"/>
    <x v="4"/>
    <n v="11058"/>
  </r>
  <r>
    <x v="12"/>
    <x v="57"/>
    <x v="3"/>
    <n v="283"/>
  </r>
  <r>
    <x v="12"/>
    <x v="54"/>
    <x v="0"/>
    <n v="441"/>
  </r>
  <r>
    <x v="12"/>
    <x v="55"/>
    <x v="3"/>
    <n v="246"/>
  </r>
  <r>
    <x v="12"/>
    <x v="40"/>
    <x v="2"/>
    <n v="800"/>
  </r>
  <r>
    <x v="12"/>
    <x v="50"/>
    <x v="3"/>
    <n v="255"/>
  </r>
  <r>
    <x v="12"/>
    <x v="17"/>
    <x v="1"/>
    <n v="3163"/>
  </r>
  <r>
    <x v="12"/>
    <x v="37"/>
    <x v="5"/>
    <n v="359"/>
  </r>
  <r>
    <x v="12"/>
    <x v="1"/>
    <x v="4"/>
    <n v="7978"/>
  </r>
  <r>
    <x v="12"/>
    <x v="39"/>
    <x v="3"/>
    <n v="157"/>
  </r>
  <r>
    <x v="12"/>
    <x v="37"/>
    <x v="3"/>
    <n v="279"/>
  </r>
  <r>
    <x v="12"/>
    <x v="47"/>
    <x v="6"/>
    <n v="1033"/>
  </r>
  <r>
    <x v="12"/>
    <x v="1"/>
    <x v="0"/>
    <n v="301"/>
  </r>
  <r>
    <x v="12"/>
    <x v="7"/>
    <x v="1"/>
    <n v="3617"/>
  </r>
  <r>
    <x v="12"/>
    <x v="52"/>
    <x v="3"/>
    <n v="288"/>
  </r>
  <r>
    <x v="12"/>
    <x v="29"/>
    <x v="1"/>
    <n v="5241"/>
  </r>
  <r>
    <x v="12"/>
    <x v="11"/>
    <x v="5"/>
    <n v="362"/>
  </r>
  <r>
    <x v="12"/>
    <x v="67"/>
    <x v="3"/>
    <n v="348"/>
  </r>
  <r>
    <x v="12"/>
    <x v="14"/>
    <x v="0"/>
    <n v="389"/>
  </r>
  <r>
    <x v="12"/>
    <x v="5"/>
    <x v="0"/>
    <n v="457"/>
  </r>
  <r>
    <x v="12"/>
    <x v="61"/>
    <x v="1"/>
    <n v="2615"/>
  </r>
  <r>
    <x v="12"/>
    <x v="22"/>
    <x v="5"/>
    <n v="355"/>
  </r>
  <r>
    <x v="12"/>
    <x v="23"/>
    <x v="5"/>
    <n v="499"/>
  </r>
  <r>
    <x v="12"/>
    <x v="29"/>
    <x v="5"/>
    <n v="365"/>
  </r>
  <r>
    <x v="12"/>
    <x v="43"/>
    <x v="2"/>
    <n v="1095"/>
  </r>
  <r>
    <x v="12"/>
    <x v="2"/>
    <x v="1"/>
    <n v="4492"/>
  </r>
  <r>
    <x v="12"/>
    <x v="20"/>
    <x v="3"/>
    <n v="250"/>
  </r>
  <r>
    <x v="12"/>
    <x v="71"/>
    <x v="1"/>
    <n v="3876"/>
  </r>
  <r>
    <x v="12"/>
    <x v="28"/>
    <x v="2"/>
    <n v="1048"/>
  </r>
  <r>
    <x v="12"/>
    <x v="47"/>
    <x v="3"/>
    <n v="289"/>
  </r>
  <r>
    <x v="12"/>
    <x v="51"/>
    <x v="0"/>
    <n v="453"/>
  </r>
  <r>
    <x v="12"/>
    <x v="67"/>
    <x v="0"/>
    <n v="431"/>
  </r>
  <r>
    <x v="12"/>
    <x v="18"/>
    <x v="2"/>
    <n v="931"/>
  </r>
  <r>
    <x v="12"/>
    <x v="55"/>
    <x v="5"/>
    <n v="468"/>
  </r>
  <r>
    <x v="12"/>
    <x v="9"/>
    <x v="2"/>
    <n v="677"/>
  </r>
  <r>
    <x v="12"/>
    <x v="68"/>
    <x v="2"/>
    <n v="996"/>
  </r>
  <r>
    <x v="12"/>
    <x v="27"/>
    <x v="2"/>
    <n v="1007"/>
  </r>
  <r>
    <x v="12"/>
    <x v="36"/>
    <x v="6"/>
    <n v="1177"/>
  </r>
  <r>
    <x v="12"/>
    <x v="42"/>
    <x v="5"/>
    <n v="234"/>
  </r>
  <r>
    <x v="12"/>
    <x v="14"/>
    <x v="6"/>
    <n v="988"/>
  </r>
  <r>
    <x v="12"/>
    <x v="36"/>
    <x v="3"/>
    <n v="357"/>
  </r>
  <r>
    <x v="12"/>
    <x v="6"/>
    <x v="2"/>
    <n v="847"/>
  </r>
  <r>
    <x v="12"/>
    <x v="59"/>
    <x v="5"/>
    <n v="310"/>
  </r>
  <r>
    <x v="12"/>
    <x v="21"/>
    <x v="0"/>
    <n v="370"/>
  </r>
  <r>
    <x v="12"/>
    <x v="37"/>
    <x v="6"/>
    <n v="979"/>
  </r>
  <r>
    <x v="12"/>
    <x v="47"/>
    <x v="1"/>
    <n v="3909"/>
  </r>
  <r>
    <x v="12"/>
    <x v="34"/>
    <x v="2"/>
    <n v="889"/>
  </r>
  <r>
    <x v="12"/>
    <x v="53"/>
    <x v="3"/>
    <n v="285"/>
  </r>
  <r>
    <x v="12"/>
    <x v="39"/>
    <x v="2"/>
    <n v="613"/>
  </r>
  <r>
    <x v="12"/>
    <x v="73"/>
    <x v="1"/>
    <n v="2587"/>
  </r>
  <r>
    <x v="12"/>
    <x v="69"/>
    <x v="6"/>
    <n v="985"/>
  </r>
  <r>
    <x v="12"/>
    <x v="35"/>
    <x v="2"/>
    <n v="785"/>
  </r>
  <r>
    <x v="12"/>
    <x v="17"/>
    <x v="3"/>
    <n v="248"/>
  </r>
  <r>
    <x v="12"/>
    <x v="7"/>
    <x v="6"/>
    <n v="7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E4D106-7545-461A-9934-5DB600B69763}" name="PivotTable1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B3:B4" firstHeaderRow="1" firstDataRow="1" firstDataCol="0" rowPageCount="1" colPageCount="1"/>
  <pivotFields count="4">
    <pivotField showAll="0"/>
    <pivotField axis="axisPage" dataField="1" multipleItemSelectionAllowed="1" showAll="0">
      <items count="76">
        <item x="39"/>
        <item x="73"/>
        <item x="7"/>
        <item x="35"/>
        <item x="31"/>
        <item x="58"/>
        <item x="0"/>
        <item x="5"/>
        <item x="33"/>
        <item x="16"/>
        <item x="25"/>
        <item x="32"/>
        <item x="9"/>
        <item x="12"/>
        <item x="3"/>
        <item x="22"/>
        <item x="29"/>
        <item x="59"/>
        <item x="13"/>
        <item x="57"/>
        <item x="52"/>
        <item x="40"/>
        <item x="46"/>
        <item x="48"/>
        <item x="50"/>
        <item x="42"/>
        <item x="44"/>
        <item x="37"/>
        <item x="45"/>
        <item x="34"/>
        <item x="14"/>
        <item x="6"/>
        <item x="4"/>
        <item x="62"/>
        <item x="11"/>
        <item x="36"/>
        <item x="19"/>
        <item x="41"/>
        <item x="28"/>
        <item x="68"/>
        <item x="66"/>
        <item x="55"/>
        <item x="27"/>
        <item x="38"/>
        <item x="49"/>
        <item x="15"/>
        <item x="23"/>
        <item x="24"/>
        <item x="17"/>
        <item x="26"/>
        <item x="47"/>
        <item x="60"/>
        <item x="70"/>
        <item x="2"/>
        <item x="30"/>
        <item x="69"/>
        <item x="71"/>
        <item x="63"/>
        <item x="72"/>
        <item x="43"/>
        <item x="1"/>
        <item x="61"/>
        <item x="51"/>
        <item x="65"/>
        <item x="54"/>
        <item x="56"/>
        <item x="10"/>
        <item x="21"/>
        <item x="20"/>
        <item x="64"/>
        <item x="53"/>
        <item x="67"/>
        <item x="8"/>
        <item x="74"/>
        <item x="18"/>
        <item t="default"/>
      </items>
    </pivotField>
    <pivotField showAll="0"/>
    <pivotField showAll="0"/>
  </pivotFields>
  <rowItems count="1">
    <i/>
  </rowItems>
  <colItems count="1">
    <i/>
  </colItems>
  <pageFields count="1">
    <pageField fld="1" hier="-1"/>
  </pageFields>
  <dataFields count="1">
    <dataField name="Max of reporting_month" fld="1" subtotal="max" baseField="0" baseItem="13692032" numFmtId="1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0B676A-BA4E-4BCD-99D3-E21B9DC604F4}" name="PivotTable2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B7:DC85" firstHeaderRow="1" firstDataRow="3" firstDataCol="1"/>
  <pivotFields count="4">
    <pivotField axis="axisCol" showAll="0">
      <items count="18">
        <item x="12"/>
        <item x="6"/>
        <item m="1" x="15"/>
        <item m="1" x="16"/>
        <item x="0"/>
        <item x="5"/>
        <item x="11"/>
        <item x="9"/>
        <item x="10"/>
        <item x="8"/>
        <item x="1"/>
        <item x="2"/>
        <item x="3"/>
        <item x="4"/>
        <item m="1" x="14"/>
        <item m="1" x="13"/>
        <item x="7"/>
        <item t="default"/>
      </items>
    </pivotField>
    <pivotField axis="axisRow" showAll="0">
      <items count="76">
        <item x="3"/>
        <item x="22"/>
        <item x="29"/>
        <item x="59"/>
        <item x="13"/>
        <item x="57"/>
        <item x="52"/>
        <item x="40"/>
        <item x="46"/>
        <item x="48"/>
        <item x="50"/>
        <item x="42"/>
        <item x="44"/>
        <item x="37"/>
        <item x="45"/>
        <item x="34"/>
        <item x="14"/>
        <item x="6"/>
        <item x="4"/>
        <item x="62"/>
        <item x="11"/>
        <item x="36"/>
        <item x="19"/>
        <item x="41"/>
        <item x="28"/>
        <item x="68"/>
        <item x="66"/>
        <item x="55"/>
        <item x="27"/>
        <item x="38"/>
        <item x="49"/>
        <item x="15"/>
        <item x="23"/>
        <item x="24"/>
        <item x="17"/>
        <item x="26"/>
        <item x="47"/>
        <item x="60"/>
        <item x="70"/>
        <item x="2"/>
        <item x="30"/>
        <item x="69"/>
        <item x="71"/>
        <item x="63"/>
        <item x="72"/>
        <item x="43"/>
        <item x="1"/>
        <item x="61"/>
        <item x="51"/>
        <item x="65"/>
        <item x="54"/>
        <item x="56"/>
        <item x="10"/>
        <item x="21"/>
        <item x="20"/>
        <item x="64"/>
        <item x="53"/>
        <item x="67"/>
        <item x="8"/>
        <item x="74"/>
        <item x="18"/>
        <item x="12"/>
        <item x="31"/>
        <item x="7"/>
        <item x="0"/>
        <item x="58"/>
        <item x="33"/>
        <item x="9"/>
        <item x="5"/>
        <item x="73"/>
        <item x="25"/>
        <item x="16"/>
        <item x="35"/>
        <item x="32"/>
        <item x="39"/>
        <item t="default"/>
      </items>
    </pivotField>
    <pivotField axis="axisCol" showAll="0">
      <items count="8">
        <item x="1"/>
        <item x="6"/>
        <item x="3"/>
        <item x="0"/>
        <item x="4"/>
        <item x="5"/>
        <item x="2"/>
        <item t="default"/>
      </items>
    </pivotField>
    <pivotField dataField="1" showAll="0"/>
  </pivotFields>
  <rowFields count="1">
    <field x="1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2">
    <field x="0"/>
    <field x="2"/>
  </colFields>
  <colItems count="10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2"/>
    </i>
    <i>
      <x v="1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3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6"/>
    </i>
    <i t="grand">
      <x/>
    </i>
  </colItems>
  <dataFields count="1">
    <dataField name="Sum of report_count" fld="3" baseField="0" baseItem="0" numFmtId="165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DI Template">
  <a:themeElements>
    <a:clrScheme name="Custom 1">
      <a:dk1>
        <a:srgbClr val="4D4D4D"/>
      </a:dk1>
      <a:lt1>
        <a:srgbClr val="FFFFFF"/>
      </a:lt1>
      <a:dk2>
        <a:srgbClr val="4D4D4D"/>
      </a:dk2>
      <a:lt2>
        <a:srgbClr val="4D4D4D"/>
      </a:lt2>
      <a:accent1>
        <a:srgbClr val="DF0031"/>
      </a:accent1>
      <a:accent2>
        <a:srgbClr val="F1AD00"/>
      </a:accent2>
      <a:accent3>
        <a:srgbClr val="009F6F"/>
      </a:accent3>
      <a:accent4>
        <a:srgbClr val="09649A"/>
      </a:accent4>
      <a:accent5>
        <a:srgbClr val="F15400"/>
      </a:accent5>
      <a:accent6>
        <a:srgbClr val="6D2879"/>
      </a:accent6>
      <a:hlink>
        <a:srgbClr val="6D2879"/>
      </a:hlink>
      <a:folHlink>
        <a:srgbClr val="4D4D4D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DI Template" id="{CE93B056-01A1-43AF-A1D2-EE10203A93B6}" vid="{06AA43D7-FC53-4A65-A58F-547977D9CBE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6"/>
  <sheetViews>
    <sheetView showGridLines="0" tabSelected="1" workbookViewId="0">
      <selection activeCell="B21" sqref="B21"/>
    </sheetView>
  </sheetViews>
  <sheetFormatPr defaultColWidth="0" defaultRowHeight="14.4" zeroHeight="1" x14ac:dyDescent="0.3"/>
  <cols>
    <col min="1" max="1" width="3" customWidth="1"/>
    <col min="2" max="2" width="14.5546875" customWidth="1"/>
    <col min="3" max="3" width="10.6640625" bestFit="1" customWidth="1"/>
    <col min="4" max="4" width="17.6640625" bestFit="1" customWidth="1"/>
    <col min="5" max="23" width="8.88671875" customWidth="1"/>
    <col min="24" max="16384" width="8.88671875" hidden="1"/>
  </cols>
  <sheetData>
    <row r="1" spans="2:23" s="3" customFormat="1" x14ac:dyDescent="0.3"/>
    <row r="2" spans="2:23" s="3" customFormat="1" ht="51.6" x14ac:dyDescent="0.95">
      <c r="B2" s="21" t="s">
        <v>13</v>
      </c>
    </row>
    <row r="3" spans="2:23" s="3" customFormat="1" ht="3.6" customHeight="1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2:23" x14ac:dyDescent="0.3"/>
    <row r="5" spans="2:23" x14ac:dyDescent="0.3"/>
    <row r="6" spans="2:23" ht="23.4" x14ac:dyDescent="0.45">
      <c r="B6" s="47" t="s">
        <v>12</v>
      </c>
      <c r="C6" s="47"/>
      <c r="D6" s="12">
        <v>43160</v>
      </c>
    </row>
    <row r="7" spans="2:23" x14ac:dyDescent="0.3"/>
    <row r="8" spans="2:23" x14ac:dyDescent="0.3"/>
    <row r="9" spans="2:23" ht="37.799999999999997" x14ac:dyDescent="0.85">
      <c r="B9" s="7" t="s">
        <v>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</row>
    <row r="10" spans="2:23" ht="15.6" x14ac:dyDescent="0.35">
      <c r="B10" s="8"/>
    </row>
    <row r="11" spans="2:23" ht="21" x14ac:dyDescent="0.5">
      <c r="B11" s="11"/>
    </row>
    <row r="12" spans="2:23" ht="15.6" x14ac:dyDescent="0.35">
      <c r="B12" s="8"/>
    </row>
    <row r="13" spans="2:23" ht="15.6" x14ac:dyDescent="0.35">
      <c r="B13" s="8"/>
    </row>
    <row r="14" spans="2:23" ht="15.6" x14ac:dyDescent="0.35">
      <c r="B14" s="8"/>
    </row>
    <row r="15" spans="2:23" ht="37.799999999999997" x14ac:dyDescent="0.85">
      <c r="B15" s="7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6"/>
    </row>
    <row r="16" spans="2:23" x14ac:dyDescent="0.3"/>
    <row r="17" spans="2:2" s="9" customFormat="1" ht="21" x14ac:dyDescent="0.5">
      <c r="B17" s="11" t="s">
        <v>43</v>
      </c>
    </row>
    <row r="18" spans="2:2" ht="24" x14ac:dyDescent="0.55000000000000004">
      <c r="B18" s="18"/>
    </row>
    <row r="19" spans="2:2" ht="21" x14ac:dyDescent="0.5">
      <c r="B19" s="19" t="s">
        <v>44</v>
      </c>
    </row>
    <row r="20" spans="2:2" ht="21" x14ac:dyDescent="0.5">
      <c r="B20" s="19"/>
    </row>
    <row r="21" spans="2:2" ht="21" x14ac:dyDescent="0.5">
      <c r="B21" s="19" t="s">
        <v>45</v>
      </c>
    </row>
    <row r="22" spans="2:2" ht="18" x14ac:dyDescent="0.35">
      <c r="B22" s="4"/>
    </row>
    <row r="23" spans="2:2" ht="21" x14ac:dyDescent="0.5">
      <c r="B23" s="19" t="s">
        <v>46</v>
      </c>
    </row>
    <row r="24" spans="2:2" ht="18" x14ac:dyDescent="0.35">
      <c r="B24" s="10"/>
    </row>
    <row r="25" spans="2:2" hidden="1" x14ac:dyDescent="0.3"/>
    <row r="26" spans="2:2" hidden="1" x14ac:dyDescent="0.3"/>
    <row r="27" spans="2:2" hidden="1" x14ac:dyDescent="0.3"/>
    <row r="28" spans="2:2" hidden="1" x14ac:dyDescent="0.3"/>
    <row r="29" spans="2:2" hidden="1" x14ac:dyDescent="0.3"/>
    <row r="30" spans="2:2" hidden="1" x14ac:dyDescent="0.3"/>
    <row r="31" spans="2:2" hidden="1" x14ac:dyDescent="0.3"/>
    <row r="32" spans="2:2" hidden="1" x14ac:dyDescent="0.3"/>
    <row r="33" hidden="1" x14ac:dyDescent="0.3"/>
    <row r="34" hidden="1" x14ac:dyDescent="0.3"/>
    <row r="35" hidden="1" x14ac:dyDescent="0.3"/>
    <row r="36" hidden="1" x14ac:dyDescent="0.3"/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33"/>
  <sheetViews>
    <sheetView showGridLines="0" zoomScale="70" zoomScaleNormal="70" workbookViewId="0"/>
  </sheetViews>
  <sheetFormatPr defaultColWidth="0" defaultRowHeight="14.4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Nationwide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9</v>
      </c>
      <c r="C6" s="7" t="str">
        <f>$B$6&amp;" residential mortgage registrations"</f>
        <v>Nationwide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Nationwide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10930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14839</v>
      </c>
      <c r="G8" s="26">
        <f t="shared" si="2"/>
        <v>42095</v>
      </c>
      <c r="H8" s="27">
        <f>GETPIVOTDATA("report_count",Pivot!$B$7,"report_name","Mortgage Registrations","reporting_month",$G8,"master_region",$B8)</f>
        <v>13769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12798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13074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11645</v>
      </c>
    </row>
    <row r="9" spans="1:18" s="8" customFormat="1" ht="15.6" hidden="1" x14ac:dyDescent="0.35">
      <c r="B9" s="8" t="str">
        <f t="shared" si="0"/>
        <v>Nationwide</v>
      </c>
      <c r="C9" s="26">
        <f t="shared" si="1"/>
        <v>42856</v>
      </c>
      <c r="D9" s="27">
        <f>GETPIVOTDATA("report_count",Pivot!$B$7,"report_name","Mortgage Registrations","reporting_month",$C9,"master_region",$B9)</f>
        <v>11841</v>
      </c>
      <c r="E9" s="26">
        <f t="shared" si="2"/>
        <v>42491</v>
      </c>
      <c r="F9" s="27">
        <f>GETPIVOTDATA("report_count",Pivot!$B$7,"report_name","Mortgage Registrations","reporting_month",$E9,"master_region",$B9)</f>
        <v>14811</v>
      </c>
      <c r="G9" s="26">
        <f t="shared" si="2"/>
        <v>42125</v>
      </c>
      <c r="H9" s="27">
        <f>GETPIVOTDATA("report_count",Pivot!$B$7,"report_name","Mortgage Registrations","reporting_month",$G9,"master_region",$B9)</f>
        <v>15084</v>
      </c>
      <c r="I9" s="26">
        <f t="shared" si="3"/>
        <v>41760</v>
      </c>
      <c r="J9" s="27">
        <f>GETPIVOTDATA("report_count",Pivot!$B$7,"report_name","Mortgage Registrations","reporting_month",$I9,"master_region",$B9)</f>
        <v>13700</v>
      </c>
      <c r="K9" s="26">
        <f t="shared" si="4"/>
        <v>41395</v>
      </c>
      <c r="L9" s="27">
        <f>GETPIVOTDATA("report_count",Pivot!$B$7,"report_name","Mortgage Registrations","reporting_month",$K9,"master_region",$B9)</f>
        <v>15078</v>
      </c>
      <c r="M9" s="26">
        <f t="shared" si="5"/>
        <v>41030</v>
      </c>
      <c r="N9" s="27">
        <f>GETPIVOTDATA("report_count",Pivot!$B$7,"report_name","Mortgage Registrations","reporting_month",$M9,"master_region",$B9)</f>
        <v>12965</v>
      </c>
    </row>
    <row r="10" spans="1:18" s="8" customFormat="1" ht="15.6" hidden="1" x14ac:dyDescent="0.35">
      <c r="B10" s="8" t="str">
        <f t="shared" si="0"/>
        <v>Nationwide</v>
      </c>
      <c r="C10" s="26">
        <f t="shared" si="1"/>
        <v>42887</v>
      </c>
      <c r="D10" s="27">
        <f>GETPIVOTDATA("report_count",Pivot!$B$7,"report_name","Mortgage Registrations","reporting_month",$C10,"master_region",$B10)</f>
        <v>12042</v>
      </c>
      <c r="E10" s="26">
        <f t="shared" si="2"/>
        <v>42522</v>
      </c>
      <c r="F10" s="27">
        <f>GETPIVOTDATA("report_count",Pivot!$B$7,"report_name","Mortgage Registrations","reporting_month",$E10,"master_region",$B10)</f>
        <v>14483</v>
      </c>
      <c r="G10" s="26">
        <f t="shared" si="2"/>
        <v>42156</v>
      </c>
      <c r="H10" s="27">
        <f>GETPIVOTDATA("report_count",Pivot!$B$7,"report_name","Mortgage Registrations","reporting_month",$G10,"master_region",$B10)</f>
        <v>13825</v>
      </c>
      <c r="I10" s="26">
        <f t="shared" si="3"/>
        <v>41791</v>
      </c>
      <c r="J10" s="27">
        <f>GETPIVOTDATA("report_count",Pivot!$B$7,"report_name","Mortgage Registrations","reporting_month",$I10,"master_region",$B10)</f>
        <v>11432</v>
      </c>
      <c r="K10" s="26">
        <f t="shared" si="4"/>
        <v>41426</v>
      </c>
      <c r="L10" s="27">
        <f>GETPIVOTDATA("report_count",Pivot!$B$7,"report_name","Mortgage Registrations","reporting_month",$K10,"master_region",$B10)</f>
        <v>12207</v>
      </c>
      <c r="M10" s="26">
        <f t="shared" si="5"/>
        <v>41061</v>
      </c>
      <c r="N10" s="27">
        <f>GETPIVOTDATA("report_count",Pivot!$B$7,"report_name","Mortgage Registrations","reporting_month",$M10,"master_region",$B10)</f>
        <v>13267</v>
      </c>
    </row>
    <row r="11" spans="1:18" s="8" customFormat="1" ht="15.6" hidden="1" x14ac:dyDescent="0.35">
      <c r="B11" s="8" t="str">
        <f t="shared" si="0"/>
        <v>Nationwide</v>
      </c>
      <c r="C11" s="26">
        <f t="shared" si="1"/>
        <v>42917</v>
      </c>
      <c r="D11" s="27">
        <f>GETPIVOTDATA("report_count",Pivot!$B$7,"report_name","Mortgage Registrations","reporting_month",$C11,"master_region",$B11)</f>
        <v>9905</v>
      </c>
      <c r="E11" s="26">
        <f t="shared" si="2"/>
        <v>42552</v>
      </c>
      <c r="F11" s="27">
        <f>GETPIVOTDATA("report_count",Pivot!$B$7,"report_name","Mortgage Registrations","reporting_month",$E11,"master_region",$B11)</f>
        <v>14691</v>
      </c>
      <c r="G11" s="26">
        <f t="shared" si="2"/>
        <v>42186</v>
      </c>
      <c r="H11" s="27">
        <f>GETPIVOTDATA("report_count",Pivot!$B$7,"report_name","Mortgage Registrations","reporting_month",$G11,"master_region",$B11)</f>
        <v>15402</v>
      </c>
      <c r="I11" s="26">
        <f t="shared" si="3"/>
        <v>41821</v>
      </c>
      <c r="J11" s="27">
        <f>GETPIVOTDATA("report_count",Pivot!$B$7,"report_name","Mortgage Registrations","reporting_month",$I11,"master_region",$B11)</f>
        <v>12336</v>
      </c>
      <c r="K11" s="26">
        <f t="shared" si="4"/>
        <v>41456</v>
      </c>
      <c r="L11" s="27">
        <f>GETPIVOTDATA("report_count",Pivot!$B$7,"report_name","Mortgage Registrations","reporting_month",$K11,"master_region",$B11)</f>
        <v>12993</v>
      </c>
      <c r="M11" s="26">
        <f t="shared" si="5"/>
        <v>41091</v>
      </c>
      <c r="N11" s="27">
        <f>GETPIVOTDATA("report_count",Pivot!$B$7,"report_name","Mortgage Registrations","reporting_month",$M11,"master_region",$B11)</f>
        <v>13036</v>
      </c>
    </row>
    <row r="12" spans="1:18" s="8" customFormat="1" ht="15.6" hidden="1" x14ac:dyDescent="0.35">
      <c r="B12" s="8" t="str">
        <f t="shared" si="0"/>
        <v>Nationwide</v>
      </c>
      <c r="C12" s="26">
        <f t="shared" si="1"/>
        <v>42948</v>
      </c>
      <c r="D12" s="27">
        <f>GETPIVOTDATA("report_count",Pivot!$B$7,"report_name","Mortgage Registrations","reporting_month",$C12,"master_region",$B12)</f>
        <v>10073</v>
      </c>
      <c r="E12" s="26">
        <f t="shared" si="2"/>
        <v>42583</v>
      </c>
      <c r="F12" s="27">
        <f>GETPIVOTDATA("report_count",Pivot!$B$7,"report_name","Mortgage Registrations","reporting_month",$E12,"master_region",$B12)</f>
        <v>13605</v>
      </c>
      <c r="G12" s="26">
        <f t="shared" si="2"/>
        <v>42217</v>
      </c>
      <c r="H12" s="27">
        <f>GETPIVOTDATA("report_count",Pivot!$B$7,"report_name","Mortgage Registrations","reporting_month",$G12,"master_region",$B12)</f>
        <v>13529</v>
      </c>
      <c r="I12" s="26">
        <f t="shared" si="3"/>
        <v>41852</v>
      </c>
      <c r="J12" s="27">
        <f>GETPIVOTDATA("report_count",Pivot!$B$7,"report_name","Mortgage Registrations","reporting_month",$I12,"master_region",$B12)</f>
        <v>11737</v>
      </c>
      <c r="K12" s="26">
        <f t="shared" si="4"/>
        <v>41487</v>
      </c>
      <c r="L12" s="27">
        <f>GETPIVOTDATA("report_count",Pivot!$B$7,"report_name","Mortgage Registrations","reporting_month",$K12,"master_region",$B12)</f>
        <v>13105</v>
      </c>
      <c r="M12" s="26">
        <f t="shared" si="5"/>
        <v>41122</v>
      </c>
      <c r="N12" s="27">
        <f>GETPIVOTDATA("report_count",Pivot!$B$7,"report_name","Mortgage Registrations","reporting_month",$M12,"master_region",$B12)</f>
        <v>13581</v>
      </c>
    </row>
    <row r="13" spans="1:18" s="8" customFormat="1" ht="15.6" hidden="1" x14ac:dyDescent="0.35">
      <c r="B13" s="8" t="str">
        <f t="shared" si="0"/>
        <v>Nationwide</v>
      </c>
      <c r="C13" s="26">
        <f t="shared" si="1"/>
        <v>42979</v>
      </c>
      <c r="D13" s="27">
        <f>GETPIVOTDATA("report_count",Pivot!$B$7,"report_name","Mortgage Registrations","reporting_month",$C13,"master_region",$B13)</f>
        <v>10056</v>
      </c>
      <c r="E13" s="26">
        <f t="shared" si="2"/>
        <v>42614</v>
      </c>
      <c r="F13" s="27">
        <f>GETPIVOTDATA("report_count",Pivot!$B$7,"report_name","Mortgage Registrations","reporting_month",$E13,"master_region",$B13)</f>
        <v>13092</v>
      </c>
      <c r="G13" s="26">
        <f t="shared" si="2"/>
        <v>42248</v>
      </c>
      <c r="H13" s="27">
        <f>GETPIVOTDATA("report_count",Pivot!$B$7,"report_name","Mortgage Registrations","reporting_month",$G13,"master_region",$B13)</f>
        <v>14479</v>
      </c>
      <c r="I13" s="26">
        <f t="shared" si="3"/>
        <v>41883</v>
      </c>
      <c r="J13" s="27">
        <f>GETPIVOTDATA("report_count",Pivot!$B$7,"report_name","Mortgage Registrations","reporting_month",$I13,"master_region",$B13)</f>
        <v>11149</v>
      </c>
      <c r="K13" s="26">
        <f t="shared" si="4"/>
        <v>41518</v>
      </c>
      <c r="L13" s="27">
        <f>GETPIVOTDATA("report_count",Pivot!$B$7,"report_name","Mortgage Registrations","reporting_month",$K13,"master_region",$B13)</f>
        <v>11823</v>
      </c>
      <c r="M13" s="26">
        <f t="shared" si="5"/>
        <v>41153</v>
      </c>
      <c r="N13" s="27">
        <f>GETPIVOTDATA("report_count",Pivot!$B$7,"report_name","Mortgage Registrations","reporting_month",$M13,"master_region",$B13)</f>
        <v>10694</v>
      </c>
    </row>
    <row r="14" spans="1:18" s="8" customFormat="1" ht="15.6" hidden="1" x14ac:dyDescent="0.35">
      <c r="B14" s="8" t="str">
        <f t="shared" si="0"/>
        <v>Nationwide</v>
      </c>
      <c r="C14" s="26">
        <f t="shared" si="1"/>
        <v>43009</v>
      </c>
      <c r="D14" s="27">
        <f>GETPIVOTDATA("report_count",Pivot!$B$7,"report_name","Mortgage Registrations","reporting_month",$C14,"master_region",$B14)</f>
        <v>9041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12140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14767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12477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12684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12222</v>
      </c>
    </row>
    <row r="15" spans="1:18" s="8" customFormat="1" ht="15.6" hidden="1" x14ac:dyDescent="0.35">
      <c r="B15" s="8" t="str">
        <f t="shared" si="0"/>
        <v>Nationwide</v>
      </c>
      <c r="C15" s="26">
        <f t="shared" si="1"/>
        <v>43040</v>
      </c>
      <c r="D15" s="27">
        <f>GETPIVOTDATA("report_count",Pivot!$B$7,"report_name","Mortgage Registrations","reporting_month",$C15,"master_region",$B15)</f>
        <v>9694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12570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14041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12448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13168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14363</v>
      </c>
    </row>
    <row r="16" spans="1:18" s="8" customFormat="1" ht="15.6" hidden="1" x14ac:dyDescent="0.35">
      <c r="B16" s="8" t="str">
        <f t="shared" si="0"/>
        <v>Nationwide</v>
      </c>
      <c r="C16" s="26">
        <f t="shared" si="1"/>
        <v>43070</v>
      </c>
      <c r="D16" s="27">
        <f>GETPIVOTDATA("report_count",Pivot!$B$7,"report_name","Mortgage Registrations","reporting_month",$C16,"master_region",$B16)</f>
        <v>11350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14242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15282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14966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12907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13352</v>
      </c>
    </row>
    <row r="17" spans="2:14" s="8" customFormat="1" ht="15.6" hidden="1" x14ac:dyDescent="0.35">
      <c r="B17" s="8" t="str">
        <f t="shared" si="0"/>
        <v>Nationwide</v>
      </c>
      <c r="C17" s="26">
        <f t="shared" si="1"/>
        <v>43101</v>
      </c>
      <c r="D17" s="27">
        <f>GETPIVOTDATA("report_count",Pivot!$B$7,"report_name","Mortgage Registrations","reporting_month",$C17,"master_region",$B17)</f>
        <v>7197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8386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10122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10102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9060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9286</v>
      </c>
    </row>
    <row r="18" spans="2:14" s="8" customFormat="1" ht="15.6" hidden="1" x14ac:dyDescent="0.35">
      <c r="B18" s="8" t="str">
        <f t="shared" si="0"/>
        <v>Nationwide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8229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9341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10974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10708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9651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9827</v>
      </c>
    </row>
    <row r="19" spans="2:14" s="8" customFormat="1" ht="15.6" hidden="1" x14ac:dyDescent="0.35">
      <c r="B19" s="8" t="str">
        <f t="shared" si="0"/>
        <v>Nationwide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11129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13760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13210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13792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12114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13405</v>
      </c>
    </row>
    <row r="20" spans="2:14" s="8" customFormat="1" ht="15.6" hidden="1" x14ac:dyDescent="0.35">
      <c r="C20" s="26"/>
      <c r="D20" s="28">
        <f>SUM(D8:D19)</f>
        <v>121487</v>
      </c>
      <c r="F20" s="28">
        <f>SUM(F8:F19)</f>
        <v>155960</v>
      </c>
      <c r="H20" s="28">
        <f>SUM(H8:H19)</f>
        <v>164484</v>
      </c>
      <c r="J20" s="28">
        <f>SUM(J8:J19)</f>
        <v>147645</v>
      </c>
      <c r="L20" s="28">
        <f>SUM(L8:L19)</f>
        <v>147864</v>
      </c>
      <c r="N20" s="28">
        <f>SUM(N8:N19)</f>
        <v>147643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Nationwide</v>
      </c>
      <c r="C32" s="26">
        <f>M19</f>
        <v>41334</v>
      </c>
      <c r="D32" s="30">
        <f>N20</f>
        <v>147643</v>
      </c>
      <c r="E32" s="30">
        <f>GETPIVOTDATA("report_count",Pivot!$B$7,"report_name","Mortgaged","reporting_month",$C32,"master_region",$B32)</f>
        <v>1018249</v>
      </c>
      <c r="F32" s="31"/>
    </row>
    <row r="33" spans="2:18" s="8" customFormat="1" ht="15.6" x14ac:dyDescent="0.35">
      <c r="B33" s="8" t="str">
        <f t="shared" si="0"/>
        <v>Nationwide</v>
      </c>
      <c r="C33" s="32">
        <f>K19</f>
        <v>41699</v>
      </c>
      <c r="D33" s="33">
        <f>L20</f>
        <v>147864</v>
      </c>
      <c r="E33" s="43">
        <f>GETPIVOTDATA("report_count",Pivot!$B$7,"report_name","Mortgaged","reporting_month",$C33,"master_region",$B33)</f>
        <v>1036750</v>
      </c>
      <c r="F33" s="34">
        <f>D33/D32-1</f>
        <v>1.496853897577255E-3</v>
      </c>
    </row>
    <row r="34" spans="2:18" s="8" customFormat="1" ht="15.6" x14ac:dyDescent="0.35">
      <c r="B34" s="8" t="str">
        <f t="shared" si="0"/>
        <v>Nationwide</v>
      </c>
      <c r="C34" s="35">
        <f>I19</f>
        <v>42064</v>
      </c>
      <c r="D34" s="30">
        <f>J20</f>
        <v>147645</v>
      </c>
      <c r="E34" s="44">
        <f>GETPIVOTDATA("report_count",Pivot!$B$7,"report_name","Mortgaged","reporting_month",$C34,"master_region",$B34)</f>
        <v>1062278</v>
      </c>
      <c r="F34" s="36">
        <f>D34/D33-1</f>
        <v>-1.4810907320240707E-3</v>
      </c>
    </row>
    <row r="35" spans="2:18" s="8" customFormat="1" ht="15.6" x14ac:dyDescent="0.35">
      <c r="B35" s="8" t="str">
        <f t="shared" si="0"/>
        <v>Nationwide</v>
      </c>
      <c r="C35" s="32">
        <f>G19</f>
        <v>42430</v>
      </c>
      <c r="D35" s="33">
        <f>H20</f>
        <v>164484</v>
      </c>
      <c r="E35" s="43">
        <f>GETPIVOTDATA("report_count",Pivot!$B$7,"report_name","Mortgaged","reporting_month",$C35,"master_region",$B35)</f>
        <v>1076795</v>
      </c>
      <c r="F35" s="37">
        <f>D35/D34-1</f>
        <v>0.11405059433099662</v>
      </c>
    </row>
    <row r="36" spans="2:18" s="8" customFormat="1" ht="15.6" x14ac:dyDescent="0.35">
      <c r="B36" s="8" t="str">
        <f t="shared" si="0"/>
        <v>Nationwide</v>
      </c>
      <c r="C36" s="35">
        <f>E19</f>
        <v>42795</v>
      </c>
      <c r="D36" s="30">
        <f>F20</f>
        <v>155960</v>
      </c>
      <c r="E36" s="44">
        <f>GETPIVOTDATA("report_count",Pivot!$B$7,"report_name","Mortgaged","reporting_month",$C36,"master_region",$B36)</f>
        <v>1095415</v>
      </c>
      <c r="F36" s="31">
        <f>D36/D35-1</f>
        <v>-5.1822669682157541E-2</v>
      </c>
    </row>
    <row r="37" spans="2:18" s="8" customFormat="1" ht="15.6" x14ac:dyDescent="0.35">
      <c r="B37" s="8" t="str">
        <f t="shared" si="0"/>
        <v>Nationwide</v>
      </c>
      <c r="C37" s="32">
        <f>C19</f>
        <v>43160</v>
      </c>
      <c r="D37" s="33">
        <f>D20</f>
        <v>121487</v>
      </c>
      <c r="E37" s="43">
        <f>GETPIVOTDATA("report_count",Pivot!$B$7,"report_name","Mortgaged","reporting_month",$C37,"master_region",$B37)</f>
        <v>1101883</v>
      </c>
      <c r="F37" s="37">
        <f>D37/D36-1</f>
        <v>-0.22103744549884585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Nationwide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Nationwide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10169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13198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12757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11437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11532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8738</v>
      </c>
    </row>
    <row r="49" spans="2:14" s="8" customFormat="1" ht="15.6" hidden="1" x14ac:dyDescent="0.35">
      <c r="B49" s="8" t="str">
        <f t="shared" si="6"/>
        <v>Nationwide</v>
      </c>
      <c r="C49" s="26">
        <f t="shared" si="7"/>
        <v>42856</v>
      </c>
      <c r="D49" s="27">
        <f>GETPIVOTDATA("report_count",Pivot!$B$7,"report_name","Mortgage Discharges","reporting_month",$C49,"master_region",$B49)</f>
        <v>11665</v>
      </c>
      <c r="E49" s="26">
        <f t="shared" si="8"/>
        <v>42491</v>
      </c>
      <c r="F49" s="27">
        <f>GETPIVOTDATA("report_count",Pivot!$B$7,"report_name","Mortgage Discharges","reporting_month",$E49,"master_region",$B49)</f>
        <v>12830</v>
      </c>
      <c r="G49" s="26">
        <f t="shared" si="9"/>
        <v>42125</v>
      </c>
      <c r="H49" s="27">
        <f>GETPIVOTDATA("report_count",Pivot!$B$7,"report_name","Mortgage Discharges","reporting_month",$G49,"master_region",$B49)</f>
        <v>13959</v>
      </c>
      <c r="I49" s="26">
        <f t="shared" si="10"/>
        <v>41760</v>
      </c>
      <c r="J49" s="27">
        <f>GETPIVOTDATA("report_count",Pivot!$B$7,"report_name","Mortgage Discharges","reporting_month",$I49,"master_region",$B49)</f>
        <v>12588</v>
      </c>
      <c r="K49" s="26">
        <f t="shared" si="11"/>
        <v>41395</v>
      </c>
      <c r="L49" s="27">
        <f>GETPIVOTDATA("report_count",Pivot!$B$7,"report_name","Mortgage Discharges","reporting_month",$K49,"master_region",$B49)</f>
        <v>13250</v>
      </c>
      <c r="M49" s="26">
        <f t="shared" si="12"/>
        <v>41030</v>
      </c>
      <c r="N49" s="27">
        <f>GETPIVOTDATA("report_count",Pivot!$B$7,"report_name","Mortgage Discharges","reporting_month",$M49,"master_region",$B49)</f>
        <v>11470</v>
      </c>
    </row>
    <row r="50" spans="2:14" s="8" customFormat="1" ht="15.6" hidden="1" x14ac:dyDescent="0.35">
      <c r="B50" s="8" t="str">
        <f t="shared" si="6"/>
        <v>Nationwide</v>
      </c>
      <c r="C50" s="26">
        <f t="shared" si="7"/>
        <v>42887</v>
      </c>
      <c r="D50" s="27">
        <f>GETPIVOTDATA("report_count",Pivot!$B$7,"report_name","Mortgage Discharges","reporting_month",$C50,"master_region",$B50)</f>
        <v>11417</v>
      </c>
      <c r="E50" s="26">
        <f t="shared" si="8"/>
        <v>42522</v>
      </c>
      <c r="F50" s="27">
        <f>GETPIVOTDATA("report_count",Pivot!$B$7,"report_name","Mortgage Discharges","reporting_month",$E50,"master_region",$B50)</f>
        <v>12661</v>
      </c>
      <c r="G50" s="26">
        <f t="shared" si="9"/>
        <v>42156</v>
      </c>
      <c r="H50" s="27">
        <f>GETPIVOTDATA("report_count",Pivot!$B$7,"report_name","Mortgage Discharges","reporting_month",$G50,"master_region",$B50)</f>
        <v>12705</v>
      </c>
      <c r="I50" s="26">
        <f t="shared" si="10"/>
        <v>41791</v>
      </c>
      <c r="J50" s="27">
        <f>GETPIVOTDATA("report_count",Pivot!$B$7,"report_name","Mortgage Discharges","reporting_month",$I50,"master_region",$B50)</f>
        <v>10691</v>
      </c>
      <c r="K50" s="26">
        <f t="shared" si="11"/>
        <v>41426</v>
      </c>
      <c r="L50" s="27">
        <f>GETPIVOTDATA("report_count",Pivot!$B$7,"report_name","Mortgage Discharges","reporting_month",$K50,"master_region",$B50)</f>
        <v>11016</v>
      </c>
      <c r="M50" s="26">
        <f t="shared" si="12"/>
        <v>41061</v>
      </c>
      <c r="N50" s="27">
        <f>GETPIVOTDATA("report_count",Pivot!$B$7,"report_name","Mortgage Discharges","reporting_month",$M50,"master_region",$B50)</f>
        <v>12319</v>
      </c>
    </row>
    <row r="51" spans="2:14" s="8" customFormat="1" ht="15.6" hidden="1" x14ac:dyDescent="0.35">
      <c r="B51" s="8" t="str">
        <f t="shared" si="6"/>
        <v>Nationwide</v>
      </c>
      <c r="C51" s="26">
        <f t="shared" si="7"/>
        <v>42917</v>
      </c>
      <c r="D51" s="27">
        <f>GETPIVOTDATA("report_count",Pivot!$B$7,"report_name","Mortgage Discharges","reporting_month",$C51,"master_region",$B51)</f>
        <v>9657</v>
      </c>
      <c r="E51" s="26">
        <f t="shared" si="8"/>
        <v>42552</v>
      </c>
      <c r="F51" s="27">
        <f>GETPIVOTDATA("report_count",Pivot!$B$7,"report_name","Mortgage Discharges","reporting_month",$E51,"master_region",$B51)</f>
        <v>13053</v>
      </c>
      <c r="G51" s="26">
        <f t="shared" si="9"/>
        <v>42186</v>
      </c>
      <c r="H51" s="27">
        <f>GETPIVOTDATA("report_count",Pivot!$B$7,"report_name","Mortgage Discharges","reporting_month",$G51,"master_region",$B51)</f>
        <v>14411</v>
      </c>
      <c r="I51" s="26">
        <f t="shared" si="10"/>
        <v>41821</v>
      </c>
      <c r="J51" s="27">
        <f>GETPIVOTDATA("report_count",Pivot!$B$7,"report_name","Mortgage Discharges","reporting_month",$I51,"master_region",$B51)</f>
        <v>11297</v>
      </c>
      <c r="K51" s="26">
        <f t="shared" si="11"/>
        <v>41456</v>
      </c>
      <c r="L51" s="27">
        <f>GETPIVOTDATA("report_count",Pivot!$B$7,"report_name","Mortgage Discharges","reporting_month",$K51,"master_region",$B51)</f>
        <v>11927</v>
      </c>
      <c r="M51" s="26">
        <f t="shared" si="12"/>
        <v>41091</v>
      </c>
      <c r="N51" s="27">
        <f>GETPIVOTDATA("report_count",Pivot!$B$7,"report_name","Mortgage Discharges","reporting_month",$M51,"master_region",$B51)</f>
        <v>12110</v>
      </c>
    </row>
    <row r="52" spans="2:14" s="8" customFormat="1" ht="15.6" hidden="1" x14ac:dyDescent="0.35">
      <c r="B52" s="8" t="str">
        <f t="shared" si="6"/>
        <v>Nationwide</v>
      </c>
      <c r="C52" s="26">
        <f t="shared" si="7"/>
        <v>42948</v>
      </c>
      <c r="D52" s="27">
        <f>GETPIVOTDATA("report_count",Pivot!$B$7,"report_name","Mortgage Discharges","reporting_month",$C52,"master_region",$B52)</f>
        <v>9606</v>
      </c>
      <c r="E52" s="26">
        <f t="shared" si="8"/>
        <v>42583</v>
      </c>
      <c r="F52" s="27">
        <f>GETPIVOTDATA("report_count",Pivot!$B$7,"report_name","Mortgage Discharges","reporting_month",$E52,"master_region",$B52)</f>
        <v>11910</v>
      </c>
      <c r="G52" s="26">
        <f t="shared" si="9"/>
        <v>42217</v>
      </c>
      <c r="H52" s="27">
        <f>GETPIVOTDATA("report_count",Pivot!$B$7,"report_name","Mortgage Discharges","reporting_month",$G52,"master_region",$B52)</f>
        <v>12461</v>
      </c>
      <c r="I52" s="26">
        <f t="shared" si="10"/>
        <v>41852</v>
      </c>
      <c r="J52" s="27">
        <f>GETPIVOTDATA("report_count",Pivot!$B$7,"report_name","Mortgage Discharges","reporting_month",$I52,"master_region",$B52)</f>
        <v>10667</v>
      </c>
      <c r="K52" s="26">
        <f t="shared" si="11"/>
        <v>41487</v>
      </c>
      <c r="L52" s="27">
        <f>GETPIVOTDATA("report_count",Pivot!$B$7,"report_name","Mortgage Discharges","reporting_month",$K52,"master_region",$B52)</f>
        <v>11792</v>
      </c>
      <c r="M52" s="26">
        <f t="shared" si="12"/>
        <v>41122</v>
      </c>
      <c r="N52" s="27">
        <f>GETPIVOTDATA("report_count",Pivot!$B$7,"report_name","Mortgage Discharges","reporting_month",$M52,"master_region",$B52)</f>
        <v>12556</v>
      </c>
    </row>
    <row r="53" spans="2:14" s="8" customFormat="1" ht="15.6" hidden="1" x14ac:dyDescent="0.35">
      <c r="B53" s="8" t="str">
        <f t="shared" si="6"/>
        <v>Nationwide</v>
      </c>
      <c r="C53" s="26">
        <f t="shared" si="7"/>
        <v>42979</v>
      </c>
      <c r="D53" s="27">
        <f>GETPIVOTDATA("report_count",Pivot!$B$7,"report_name","Mortgage Discharges","reporting_month",$C53,"master_region",$B53)</f>
        <v>9363</v>
      </c>
      <c r="E53" s="26">
        <f t="shared" si="8"/>
        <v>42614</v>
      </c>
      <c r="F53" s="27">
        <f>GETPIVOTDATA("report_count",Pivot!$B$7,"report_name","Mortgage Discharges","reporting_month",$E53,"master_region",$B53)</f>
        <v>11630</v>
      </c>
      <c r="G53" s="26">
        <f t="shared" si="9"/>
        <v>42248</v>
      </c>
      <c r="H53" s="27">
        <f>GETPIVOTDATA("report_count",Pivot!$B$7,"report_name","Mortgage Discharges","reporting_month",$G53,"master_region",$B53)</f>
        <v>13724</v>
      </c>
      <c r="I53" s="26">
        <f t="shared" si="10"/>
        <v>41883</v>
      </c>
      <c r="J53" s="27">
        <f>GETPIVOTDATA("report_count",Pivot!$B$7,"report_name","Mortgage Discharges","reporting_month",$I53,"master_region",$B53)</f>
        <v>9990</v>
      </c>
      <c r="K53" s="26">
        <f t="shared" si="11"/>
        <v>41518</v>
      </c>
      <c r="L53" s="27">
        <f>GETPIVOTDATA("report_count",Pivot!$B$7,"report_name","Mortgage Discharges","reporting_month",$K53,"master_region",$B53)</f>
        <v>10284</v>
      </c>
      <c r="M53" s="26">
        <f t="shared" si="12"/>
        <v>41153</v>
      </c>
      <c r="N53" s="27">
        <f>GETPIVOTDATA("report_count",Pivot!$B$7,"report_name","Mortgage Discharges","reporting_month",$M53,"master_region",$B53)</f>
        <v>10054</v>
      </c>
    </row>
    <row r="54" spans="2:14" s="8" customFormat="1" ht="15.6" hidden="1" x14ac:dyDescent="0.35">
      <c r="B54" s="8" t="str">
        <f t="shared" si="6"/>
        <v>Nationwide</v>
      </c>
      <c r="C54" s="26">
        <f t="shared" si="7"/>
        <v>43009</v>
      </c>
      <c r="D54" s="27">
        <f>GETPIVOTDATA("report_count",Pivot!$B$7,"report_name","Mortgage Discharges","reporting_month",$C54,"master_region",$B54)</f>
        <v>8715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10417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13459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11534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11388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10819</v>
      </c>
    </row>
    <row r="55" spans="2:14" s="8" customFormat="1" ht="15.6" hidden="1" x14ac:dyDescent="0.35">
      <c r="B55" s="8" t="str">
        <f t="shared" si="6"/>
        <v>Nationwide</v>
      </c>
      <c r="C55" s="26">
        <f t="shared" si="7"/>
        <v>43040</v>
      </c>
      <c r="D55" s="27">
        <f>GETPIVOTDATA("report_count",Pivot!$B$7,"report_name","Mortgage Discharges","reporting_month",$C55,"master_region",$B55)</f>
        <v>9267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11911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13072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10798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11341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12599</v>
      </c>
    </row>
    <row r="56" spans="2:14" s="8" customFormat="1" ht="15.6" hidden="1" x14ac:dyDescent="0.35">
      <c r="B56" s="8" t="str">
        <f t="shared" si="6"/>
        <v>Nationwide</v>
      </c>
      <c r="C56" s="26">
        <f t="shared" si="7"/>
        <v>43070</v>
      </c>
      <c r="D56" s="27">
        <f>GETPIVOTDATA("report_count",Pivot!$B$7,"report_name","Mortgage Discharges","reporting_month",$C56,"master_region",$B56)</f>
        <v>10598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13218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14217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13614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11341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11930</v>
      </c>
    </row>
    <row r="57" spans="2:14" s="8" customFormat="1" ht="15.6" hidden="1" x14ac:dyDescent="0.35">
      <c r="B57" s="8" t="str">
        <f t="shared" si="6"/>
        <v>Nationwide</v>
      </c>
      <c r="C57" s="26">
        <f t="shared" si="7"/>
        <v>43101</v>
      </c>
      <c r="D57" s="27">
        <f>GETPIVOTDATA("report_count",Pivot!$B$7,"report_name","Mortgage Discharges","reporting_month",$C57,"master_region",$B57)</f>
        <v>6861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7978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9079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9476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8182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8179</v>
      </c>
    </row>
    <row r="58" spans="2:14" s="8" customFormat="1" ht="15.6" hidden="1" x14ac:dyDescent="0.35">
      <c r="B58" s="8" t="str">
        <f t="shared" si="6"/>
        <v>Nationwide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7868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8029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9610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9725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8576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8706</v>
      </c>
    </row>
    <row r="59" spans="2:14" s="8" customFormat="1" ht="15.6" hidden="1" x14ac:dyDescent="0.35">
      <c r="B59" s="8" t="str">
        <f t="shared" si="6"/>
        <v>Nationwide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10763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11889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11898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12854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11058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12006</v>
      </c>
    </row>
    <row r="60" spans="2:14" s="8" customFormat="1" ht="15.6" hidden="1" x14ac:dyDescent="0.35">
      <c r="C60" s="26"/>
      <c r="D60" s="38">
        <f>SUM(D48:D59)</f>
        <v>115949</v>
      </c>
      <c r="E60" s="39"/>
      <c r="F60" s="38">
        <f>SUM(F48:F59)</f>
        <v>138724</v>
      </c>
      <c r="G60" s="39"/>
      <c r="H60" s="38">
        <f>SUM(H48:H59)</f>
        <v>151352</v>
      </c>
      <c r="I60" s="39"/>
      <c r="J60" s="38">
        <f>SUM(J48:J59)</f>
        <v>134671</v>
      </c>
      <c r="K60" s="39"/>
      <c r="L60" s="38">
        <f>SUM(L48:L59)</f>
        <v>131687</v>
      </c>
      <c r="M60" s="39"/>
      <c r="N60" s="38">
        <f>SUM(N48:N59)</f>
        <v>131486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Nationwide</v>
      </c>
      <c r="C73" s="26">
        <f>DATE(YEAR(C74)-1,MONTH(C74),DAY(C74))</f>
        <v>41334</v>
      </c>
      <c r="D73" s="30">
        <f>N60</f>
        <v>131486</v>
      </c>
      <c r="E73" s="39"/>
    </row>
    <row r="74" spans="2:5" s="8" customFormat="1" ht="15.6" x14ac:dyDescent="0.35">
      <c r="B74" s="8" t="str">
        <f t="shared" si="13"/>
        <v>Nationwide</v>
      </c>
      <c r="C74" s="32">
        <f>DATE(YEAR(C75)-1,MONTH(C75),DAY(C75))</f>
        <v>41699</v>
      </c>
      <c r="D74" s="43">
        <f>L60</f>
        <v>131687</v>
      </c>
      <c r="E74" s="34">
        <f t="shared" ref="E74:E77" si="14">D74/D73-1</f>
        <v>1.5286798594527085E-3</v>
      </c>
    </row>
    <row r="75" spans="2:5" s="8" customFormat="1" ht="15.6" x14ac:dyDescent="0.35">
      <c r="B75" s="8" t="str">
        <f t="shared" si="13"/>
        <v>Nationwide</v>
      </c>
      <c r="C75" s="35">
        <f>DATE(YEAR(C76)-1,MONTH(C76),DAY(C76))</f>
        <v>42064</v>
      </c>
      <c r="D75" s="44">
        <f>J60</f>
        <v>134671</v>
      </c>
      <c r="E75" s="36">
        <f t="shared" si="14"/>
        <v>2.2659791778991023E-2</v>
      </c>
    </row>
    <row r="76" spans="2:5" s="8" customFormat="1" ht="15.6" x14ac:dyDescent="0.35">
      <c r="B76" s="8" t="str">
        <f t="shared" si="13"/>
        <v>Nationwide</v>
      </c>
      <c r="C76" s="32">
        <f>DATE(YEAR(C77)-1,MONTH(C77),DAY(C77))</f>
        <v>42430</v>
      </c>
      <c r="D76" s="43">
        <f>H60</f>
        <v>151352</v>
      </c>
      <c r="E76" s="37">
        <f t="shared" si="14"/>
        <v>0.12386482613183247</v>
      </c>
    </row>
    <row r="77" spans="2:5" s="8" customFormat="1" ht="15.6" x14ac:dyDescent="0.35">
      <c r="B77" s="8" t="str">
        <f t="shared" si="13"/>
        <v>Nationwide</v>
      </c>
      <c r="C77" s="35">
        <f>DATE(YEAR(C78)-1,MONTH(C78),DAY(C78))</f>
        <v>42795</v>
      </c>
      <c r="D77" s="44">
        <f>F60</f>
        <v>138724</v>
      </c>
      <c r="E77" s="31">
        <f t="shared" si="14"/>
        <v>-8.3434642422961058E-2</v>
      </c>
    </row>
    <row r="78" spans="2:5" s="8" customFormat="1" ht="15.6" x14ac:dyDescent="0.35">
      <c r="B78" s="8" t="str">
        <f t="shared" si="13"/>
        <v>Nationwide</v>
      </c>
      <c r="C78" s="32">
        <f>GETPIVOTDATA("reporting_month",Pivot!$B$3)</f>
        <v>43160</v>
      </c>
      <c r="D78" s="43">
        <f>D60</f>
        <v>115949</v>
      </c>
      <c r="E78" s="37">
        <f>D78/D77-1</f>
        <v>-0.16417490845131344</v>
      </c>
    </row>
    <row r="79" spans="2:5" s="8" customFormat="1" ht="15.6" x14ac:dyDescent="0.35"/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Nationwide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Nationwide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1595491</v>
      </c>
      <c r="E90" s="28">
        <f>GETPIVOTDATA("report_count",Pivot!$B$7,"report_name","Mortgage free","reporting_month",$C90,"master_region",$B90)</f>
        <v>577242</v>
      </c>
    </row>
    <row r="91" spans="2:18" s="8" customFormat="1" ht="15.6" hidden="1" x14ac:dyDescent="0.35">
      <c r="B91" s="8" t="str">
        <f t="shared" ref="B91:B95" si="16">$B$6</f>
        <v>Nationwide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1601810</v>
      </c>
      <c r="E91" s="28">
        <f>GETPIVOTDATA("report_count",Pivot!$B$7,"report_name","Mortgage free","reporting_month",$C91,"master_region",$B91)</f>
        <v>565060</v>
      </c>
    </row>
    <row r="92" spans="2:18" s="8" customFormat="1" ht="15.6" hidden="1" x14ac:dyDescent="0.35">
      <c r="B92" s="8" t="str">
        <f t="shared" si="16"/>
        <v>Nationwide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1628722</v>
      </c>
      <c r="E92" s="28">
        <f>GETPIVOTDATA("report_count",Pivot!$B$7,"report_name","Mortgage free","reporting_month",$C92,"master_region",$B92)</f>
        <v>566444</v>
      </c>
    </row>
    <row r="93" spans="2:18" s="8" customFormat="1" ht="15.6" hidden="1" x14ac:dyDescent="0.35">
      <c r="B93" s="8" t="str">
        <f t="shared" si="16"/>
        <v>Nationwide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1633930</v>
      </c>
      <c r="E93" s="28">
        <f>GETPIVOTDATA("report_count",Pivot!$B$7,"report_name","Mortgage free","reporting_month",$C93,"master_region",$B93)</f>
        <v>557135</v>
      </c>
    </row>
    <row r="94" spans="2:18" s="8" customFormat="1" ht="15.6" hidden="1" x14ac:dyDescent="0.35">
      <c r="B94" s="8" t="str">
        <f t="shared" si="16"/>
        <v>Nationwide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1645946</v>
      </c>
      <c r="E94" s="28">
        <f>GETPIVOTDATA("report_count",Pivot!$B$7,"report_name","Mortgage free","reporting_month",$C94,"master_region",$B94)</f>
        <v>550531</v>
      </c>
    </row>
    <row r="95" spans="2:18" s="8" customFormat="1" ht="15.6" hidden="1" x14ac:dyDescent="0.35">
      <c r="B95" s="8" t="str">
        <f t="shared" si="16"/>
        <v>Nationwide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1648382</v>
      </c>
      <c r="E95" s="28">
        <f>GETPIVOTDATA("report_count",Pivot!$B$7,"report_name","Mortgage free","reporting_month",$C95,"master_region",$B95)</f>
        <v>546499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0.36179583589001757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0.35276343636261481</v>
      </c>
      <c r="E106" s="34">
        <f t="shared" ref="E106:E109" si="19">D106/D105-1</f>
        <v>-2.4965460161206821E-2</v>
      </c>
    </row>
    <row r="107" spans="3:5" s="8" customFormat="1" ht="15.6" x14ac:dyDescent="0.35">
      <c r="C107" s="35">
        <f t="shared" si="17"/>
        <v>42064</v>
      </c>
      <c r="D107" s="36">
        <f t="shared" si="18"/>
        <v>0.34778433643064932</v>
      </c>
      <c r="E107" s="36">
        <f t="shared" si="19"/>
        <v>-1.4114557855841259E-2</v>
      </c>
    </row>
    <row r="108" spans="3:5" s="8" customFormat="1" ht="15.6" x14ac:dyDescent="0.35">
      <c r="C108" s="32">
        <f t="shared" si="17"/>
        <v>42430</v>
      </c>
      <c r="D108" s="34">
        <f t="shared" si="18"/>
        <v>0.34097849969092925</v>
      </c>
      <c r="E108" s="34">
        <f t="shared" si="19"/>
        <v>-1.9569129563364318E-2</v>
      </c>
    </row>
    <row r="109" spans="3:5" s="8" customFormat="1" ht="15.6" x14ac:dyDescent="0.35">
      <c r="C109" s="35">
        <f t="shared" si="17"/>
        <v>42795</v>
      </c>
      <c r="D109" s="36">
        <f t="shared" si="18"/>
        <v>0.33447695124870441</v>
      </c>
      <c r="E109" s="36">
        <f t="shared" si="19"/>
        <v>-1.9067326673435359E-2</v>
      </c>
    </row>
    <row r="110" spans="3:5" s="8" customFormat="1" ht="15.6" x14ac:dyDescent="0.35">
      <c r="C110" s="32">
        <f t="shared" si="17"/>
        <v>43160</v>
      </c>
      <c r="D110" s="34">
        <f t="shared" si="18"/>
        <v>0.33153662197233408</v>
      </c>
      <c r="E110" s="34">
        <f>D110/D109-1</f>
        <v>-8.7908277846745486E-3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Nationwide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Nationwide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2805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3872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3269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2764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3750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5210</v>
      </c>
    </row>
    <row r="124" spans="2:18" s="8" customFormat="1" ht="15.6" hidden="1" x14ac:dyDescent="0.35">
      <c r="B124" s="8" t="str">
        <f t="shared" si="20"/>
        <v>Nationwide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2905</v>
      </c>
      <c r="F124" s="26">
        <f t="shared" si="22"/>
        <v>42491</v>
      </c>
      <c r="G124" s="27">
        <f>GETPIVOTDATA("report_count",Pivot!$B$7,"report_name",$C124,"reporting_month",$F124,"master_region",$B124)</f>
        <v>3688</v>
      </c>
      <c r="H124" s="26">
        <f t="shared" si="23"/>
        <v>42125</v>
      </c>
      <c r="I124" s="27">
        <f>GETPIVOTDATA("report_count",Pivot!$B$7,"report_name",$C124,"reporting_month",$H124,"master_region",$B124)</f>
        <v>3522</v>
      </c>
      <c r="J124" s="26">
        <f t="shared" si="24"/>
        <v>41760</v>
      </c>
      <c r="K124" s="27">
        <f>GETPIVOTDATA("report_count",Pivot!$B$7,"report_name",$C124,"reporting_month",$J124,"master_region",$B124)</f>
        <v>3048</v>
      </c>
      <c r="L124" s="26">
        <f t="shared" si="25"/>
        <v>41395</v>
      </c>
      <c r="M124" s="27">
        <f>GETPIVOTDATA("report_count",Pivot!$B$7,"report_name",$C124,"reporting_month",$L124,"master_region",$B124)</f>
        <v>4041</v>
      </c>
      <c r="N124" s="26">
        <f t="shared" si="26"/>
        <v>41030</v>
      </c>
      <c r="O124" s="27">
        <f>GETPIVOTDATA("report_count",Pivot!$B$7,"report_name",$C124,"reporting_month",$N124,"master_region",$B124)</f>
        <v>5488</v>
      </c>
    </row>
    <row r="125" spans="2:18" s="8" customFormat="1" ht="15.6" hidden="1" x14ac:dyDescent="0.35">
      <c r="B125" s="8" t="str">
        <f t="shared" si="20"/>
        <v>Nationwide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3206</v>
      </c>
      <c r="F125" s="26">
        <f t="shared" si="22"/>
        <v>42522</v>
      </c>
      <c r="G125" s="27">
        <f>GETPIVOTDATA("report_count",Pivot!$B$7,"report_name",$C125,"reporting_month",$F125,"master_region",$B125)</f>
        <v>3625</v>
      </c>
      <c r="H125" s="26">
        <f t="shared" si="23"/>
        <v>42156</v>
      </c>
      <c r="I125" s="27">
        <f>GETPIVOTDATA("report_count",Pivot!$B$7,"report_name",$C125,"reporting_month",$H125,"master_region",$B125)</f>
        <v>3253</v>
      </c>
      <c r="J125" s="26">
        <f t="shared" si="24"/>
        <v>41791</v>
      </c>
      <c r="K125" s="27">
        <f>GETPIVOTDATA("report_count",Pivot!$B$7,"report_name",$C125,"reporting_month",$J125,"master_region",$B125)</f>
        <v>2515</v>
      </c>
      <c r="L125" s="26">
        <f t="shared" si="25"/>
        <v>41426</v>
      </c>
      <c r="M125" s="27">
        <f>GETPIVOTDATA("report_count",Pivot!$B$7,"report_name",$C125,"reporting_month",$L125,"master_region",$B125)</f>
        <v>3228</v>
      </c>
      <c r="N125" s="26">
        <f t="shared" si="26"/>
        <v>41061</v>
      </c>
      <c r="O125" s="27">
        <f>GETPIVOTDATA("report_count",Pivot!$B$7,"report_name",$C125,"reporting_month",$N125,"master_region",$B125)</f>
        <v>5517</v>
      </c>
    </row>
    <row r="126" spans="2:18" s="8" customFormat="1" ht="15.6" hidden="1" x14ac:dyDescent="0.35">
      <c r="B126" s="8" t="str">
        <f t="shared" si="20"/>
        <v>Nationwide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2478</v>
      </c>
      <c r="F126" s="26">
        <f t="shared" si="22"/>
        <v>42552</v>
      </c>
      <c r="G126" s="27">
        <f>GETPIVOTDATA("report_count",Pivot!$B$7,"report_name",$C126,"reporting_month",$F126,"master_region",$B126)</f>
        <v>3642</v>
      </c>
      <c r="H126" s="26">
        <f t="shared" si="23"/>
        <v>42186</v>
      </c>
      <c r="I126" s="27">
        <f>GETPIVOTDATA("report_count",Pivot!$B$7,"report_name",$C126,"reporting_month",$H126,"master_region",$B126)</f>
        <v>3687</v>
      </c>
      <c r="J126" s="26">
        <f t="shared" si="24"/>
        <v>41821</v>
      </c>
      <c r="K126" s="27">
        <f>GETPIVOTDATA("report_count",Pivot!$B$7,"report_name",$C126,"reporting_month",$J126,"master_region",$B126)</f>
        <v>2651</v>
      </c>
      <c r="L126" s="26">
        <f t="shared" si="25"/>
        <v>41456</v>
      </c>
      <c r="M126" s="27">
        <f>GETPIVOTDATA("report_count",Pivot!$B$7,"report_name",$C126,"reporting_month",$L126,"master_region",$B126)</f>
        <v>3273</v>
      </c>
      <c r="N126" s="26">
        <f t="shared" si="26"/>
        <v>41091</v>
      </c>
      <c r="O126" s="27">
        <f>GETPIVOTDATA("report_count",Pivot!$B$7,"report_name",$C126,"reporting_month",$N126,"master_region",$B126)</f>
        <v>3961</v>
      </c>
    </row>
    <row r="127" spans="2:18" s="8" customFormat="1" ht="15.6" hidden="1" x14ac:dyDescent="0.35">
      <c r="B127" s="8" t="str">
        <f t="shared" si="20"/>
        <v>Nationwide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2686</v>
      </c>
      <c r="F127" s="26">
        <f t="shared" si="22"/>
        <v>42583</v>
      </c>
      <c r="G127" s="27">
        <f>GETPIVOTDATA("report_count",Pivot!$B$7,"report_name",$C127,"reporting_month",$F127,"master_region",$B127)</f>
        <v>3182</v>
      </c>
      <c r="H127" s="26">
        <f t="shared" si="23"/>
        <v>42217</v>
      </c>
      <c r="I127" s="27">
        <f>GETPIVOTDATA("report_count",Pivot!$B$7,"report_name",$C127,"reporting_month",$H127,"master_region",$B127)</f>
        <v>3282</v>
      </c>
      <c r="J127" s="26">
        <f t="shared" si="24"/>
        <v>41852</v>
      </c>
      <c r="K127" s="27">
        <f>GETPIVOTDATA("report_count",Pivot!$B$7,"report_name",$C127,"reporting_month",$J127,"master_region",$B127)</f>
        <v>2695</v>
      </c>
      <c r="L127" s="26">
        <f t="shared" si="25"/>
        <v>41487</v>
      </c>
      <c r="M127" s="27">
        <f>GETPIVOTDATA("report_count",Pivot!$B$7,"report_name",$C127,"reporting_month",$L127,"master_region",$B127)</f>
        <v>3535</v>
      </c>
      <c r="N127" s="26">
        <f t="shared" si="26"/>
        <v>41122</v>
      </c>
      <c r="O127" s="27">
        <f>GETPIVOTDATA("report_count",Pivot!$B$7,"report_name",$C127,"reporting_month",$N127,"master_region",$B127)</f>
        <v>3713</v>
      </c>
    </row>
    <row r="128" spans="2:18" s="8" customFormat="1" ht="15.6" hidden="1" x14ac:dyDescent="0.35">
      <c r="B128" s="8" t="str">
        <f t="shared" si="20"/>
        <v>Nationwide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2613</v>
      </c>
      <c r="F128" s="26">
        <f t="shared" si="22"/>
        <v>42614</v>
      </c>
      <c r="G128" s="27">
        <f>GETPIVOTDATA("report_count",Pivot!$B$7,"report_name",$C128,"reporting_month",$F128,"master_region",$B128)</f>
        <v>3268</v>
      </c>
      <c r="H128" s="26">
        <f t="shared" si="23"/>
        <v>42248</v>
      </c>
      <c r="I128" s="27">
        <f>GETPIVOTDATA("report_count",Pivot!$B$7,"report_name",$C128,"reporting_month",$H128,"master_region",$B128)</f>
        <v>3548</v>
      </c>
      <c r="J128" s="26">
        <f t="shared" si="24"/>
        <v>41883</v>
      </c>
      <c r="K128" s="27">
        <f>GETPIVOTDATA("report_count",Pivot!$B$7,"report_name",$C128,"reporting_month",$J128,"master_region",$B128)</f>
        <v>2476</v>
      </c>
      <c r="L128" s="26">
        <f t="shared" si="25"/>
        <v>41518</v>
      </c>
      <c r="M128" s="27">
        <f>GETPIVOTDATA("report_count",Pivot!$B$7,"report_name",$C128,"reporting_month",$L128,"master_region",$B128)</f>
        <v>3315</v>
      </c>
      <c r="N128" s="26">
        <f t="shared" si="26"/>
        <v>41153</v>
      </c>
      <c r="O128" s="27">
        <f>GETPIVOTDATA("report_count",Pivot!$B$7,"report_name",$C128,"reporting_month",$N128,"master_region",$B128)</f>
        <v>3009</v>
      </c>
    </row>
    <row r="129" spans="2:15" s="8" customFormat="1" ht="15.6" hidden="1" x14ac:dyDescent="0.35">
      <c r="B129" s="8" t="str">
        <f t="shared" si="20"/>
        <v>Nationwide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2507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2905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3551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2946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3612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3330</v>
      </c>
    </row>
    <row r="130" spans="2:15" s="8" customFormat="1" ht="15.6" hidden="1" x14ac:dyDescent="0.35">
      <c r="B130" s="8" t="str">
        <f t="shared" si="20"/>
        <v>Nationwide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2586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2948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3496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2785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3662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3861</v>
      </c>
    </row>
    <row r="131" spans="2:15" s="8" customFormat="1" ht="15.6" hidden="1" x14ac:dyDescent="0.35">
      <c r="B131" s="8" t="str">
        <f t="shared" si="20"/>
        <v>Nationwide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3095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3513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3276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3426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3146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3665</v>
      </c>
    </row>
    <row r="132" spans="2:15" s="8" customFormat="1" ht="15.6" hidden="1" x14ac:dyDescent="0.35">
      <c r="B132" s="8" t="str">
        <f t="shared" si="20"/>
        <v>Nationwide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2122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2229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2729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2669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2328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2785</v>
      </c>
    </row>
    <row r="133" spans="2:15" s="8" customFormat="1" ht="15.6" hidden="1" x14ac:dyDescent="0.35">
      <c r="B133" s="8" t="str">
        <f t="shared" si="20"/>
        <v>Nationwide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2249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2222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2609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2403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2192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2661</v>
      </c>
    </row>
    <row r="134" spans="2:15" s="8" customFormat="1" ht="15.6" hidden="1" x14ac:dyDescent="0.35">
      <c r="B134" s="8" t="str">
        <f t="shared" si="20"/>
        <v>Nationwide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3197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3197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3355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3106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2714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3736</v>
      </c>
    </row>
    <row r="135" spans="2:15" s="8" customFormat="1" ht="15.6" hidden="1" x14ac:dyDescent="0.35">
      <c r="D135" s="26"/>
      <c r="E135" s="38">
        <f>SUM(E123:E134)</f>
        <v>32449</v>
      </c>
      <c r="F135" s="39"/>
      <c r="G135" s="38">
        <f>SUM(G123:G134)</f>
        <v>38291</v>
      </c>
      <c r="H135" s="39"/>
      <c r="I135" s="38">
        <f>SUM(I123:I134)</f>
        <v>39577</v>
      </c>
      <c r="J135" s="39"/>
      <c r="K135" s="38">
        <f>SUM(K123:K134)</f>
        <v>33484</v>
      </c>
      <c r="L135" s="39"/>
      <c r="M135" s="38">
        <f>SUM(M123:M134)</f>
        <v>38796</v>
      </c>
      <c r="N135" s="39"/>
      <c r="O135" s="38">
        <f>SUM(O123:O134)</f>
        <v>46936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Nationwide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1970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2578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3079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2991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2468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2041</v>
      </c>
    </row>
    <row r="139" spans="2:15" s="8" customFormat="1" ht="15.6" hidden="1" x14ac:dyDescent="0.35">
      <c r="B139" s="8" t="str">
        <f t="shared" si="27"/>
        <v>Nationwide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2363</v>
      </c>
      <c r="F139" s="26">
        <f t="shared" si="29"/>
        <v>42491</v>
      </c>
      <c r="G139" s="27">
        <f>GETPIVOTDATA("report_count",Pivot!$B$7,"report_name",$C139,"reporting_month",$F139,"master_region",$B139)</f>
        <v>2686</v>
      </c>
      <c r="H139" s="26">
        <f t="shared" si="30"/>
        <v>42125</v>
      </c>
      <c r="I139" s="27">
        <f>GETPIVOTDATA("report_count",Pivot!$B$7,"report_name",$C139,"reporting_month",$H139,"master_region",$B139)</f>
        <v>3650</v>
      </c>
      <c r="J139" s="26">
        <f t="shared" si="31"/>
        <v>41760</v>
      </c>
      <c r="K139" s="27">
        <f>GETPIVOTDATA("report_count",Pivot!$B$7,"report_name",$C139,"reporting_month",$J139,"master_region",$B139)</f>
        <v>3177</v>
      </c>
      <c r="L139" s="26">
        <f t="shared" si="32"/>
        <v>41395</v>
      </c>
      <c r="M139" s="27">
        <f>GETPIVOTDATA("report_count",Pivot!$B$7,"report_name",$C139,"reporting_month",$L139,"master_region",$B139)</f>
        <v>2930</v>
      </c>
      <c r="N139" s="26">
        <f t="shared" si="33"/>
        <v>41030</v>
      </c>
      <c r="O139" s="27">
        <f>GETPIVOTDATA("report_count",Pivot!$B$7,"report_name",$C139,"reporting_month",$N139,"master_region",$B139)</f>
        <v>2572</v>
      </c>
    </row>
    <row r="140" spans="2:15" s="8" customFormat="1" ht="15.6" hidden="1" x14ac:dyDescent="0.35">
      <c r="B140" s="8" t="str">
        <f t="shared" si="27"/>
        <v>Nationwide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2246</v>
      </c>
      <c r="F140" s="26">
        <f t="shared" si="29"/>
        <v>42522</v>
      </c>
      <c r="G140" s="27">
        <f>GETPIVOTDATA("report_count",Pivot!$B$7,"report_name",$C140,"reporting_month",$F140,"master_region",$B140)</f>
        <v>2738</v>
      </c>
      <c r="H140" s="26">
        <f t="shared" si="30"/>
        <v>42156</v>
      </c>
      <c r="I140" s="27">
        <f>GETPIVOTDATA("report_count",Pivot!$B$7,"report_name",$C140,"reporting_month",$H140,"master_region",$B140)</f>
        <v>3061</v>
      </c>
      <c r="J140" s="26">
        <f t="shared" si="31"/>
        <v>41791</v>
      </c>
      <c r="K140" s="27">
        <f>GETPIVOTDATA("report_count",Pivot!$B$7,"report_name",$C140,"reporting_month",$J140,"master_region",$B140)</f>
        <v>2774</v>
      </c>
      <c r="L140" s="26">
        <f t="shared" si="32"/>
        <v>41426</v>
      </c>
      <c r="M140" s="27">
        <f>GETPIVOTDATA("report_count",Pivot!$B$7,"report_name",$C140,"reporting_month",$L140,"master_region",$B140)</f>
        <v>2743</v>
      </c>
      <c r="N140" s="26">
        <f t="shared" si="33"/>
        <v>41061</v>
      </c>
      <c r="O140" s="27">
        <f>GETPIVOTDATA("report_count",Pivot!$B$7,"report_name",$C140,"reporting_month",$N140,"master_region",$B140)</f>
        <v>3016</v>
      </c>
    </row>
    <row r="141" spans="2:15" s="8" customFormat="1" ht="15.6" hidden="1" x14ac:dyDescent="0.35">
      <c r="B141" s="8" t="str">
        <f t="shared" si="27"/>
        <v>Nationwide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2090</v>
      </c>
      <c r="F141" s="26">
        <f t="shared" si="29"/>
        <v>42552</v>
      </c>
      <c r="G141" s="27">
        <f>GETPIVOTDATA("report_count",Pivot!$B$7,"report_name",$C141,"reporting_month",$F141,"master_region",$B141)</f>
        <v>2898</v>
      </c>
      <c r="H141" s="26">
        <f t="shared" si="30"/>
        <v>42186</v>
      </c>
      <c r="I141" s="27">
        <f>GETPIVOTDATA("report_count",Pivot!$B$7,"report_name",$C141,"reporting_month",$H141,"master_region",$B141)</f>
        <v>3259</v>
      </c>
      <c r="J141" s="26">
        <f t="shared" si="31"/>
        <v>41821</v>
      </c>
      <c r="K141" s="27">
        <f>GETPIVOTDATA("report_count",Pivot!$B$7,"report_name",$C141,"reporting_month",$J141,"master_region",$B141)</f>
        <v>3011</v>
      </c>
      <c r="L141" s="26">
        <f t="shared" si="32"/>
        <v>41456</v>
      </c>
      <c r="M141" s="27">
        <f>GETPIVOTDATA("report_count",Pivot!$B$7,"report_name",$C141,"reporting_month",$L141,"master_region",$B141)</f>
        <v>3006</v>
      </c>
      <c r="N141" s="26">
        <f t="shared" si="33"/>
        <v>41091</v>
      </c>
      <c r="O141" s="27">
        <f>GETPIVOTDATA("report_count",Pivot!$B$7,"report_name",$C141,"reporting_month",$N141,"master_region",$B141)</f>
        <v>3564</v>
      </c>
    </row>
    <row r="142" spans="2:15" s="8" customFormat="1" ht="15.6" hidden="1" x14ac:dyDescent="0.35">
      <c r="B142" s="8" t="str">
        <f t="shared" si="27"/>
        <v>Nationwide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2190</v>
      </c>
      <c r="F142" s="26">
        <f t="shared" si="29"/>
        <v>42583</v>
      </c>
      <c r="G142" s="27">
        <f>GETPIVOTDATA("report_count",Pivot!$B$7,"report_name",$C142,"reporting_month",$F142,"master_region",$B142)</f>
        <v>2529</v>
      </c>
      <c r="H142" s="26">
        <f t="shared" si="30"/>
        <v>42217</v>
      </c>
      <c r="I142" s="27">
        <f>GETPIVOTDATA("report_count",Pivot!$B$7,"report_name",$C142,"reporting_month",$H142,"master_region",$B142)</f>
        <v>2789</v>
      </c>
      <c r="J142" s="26">
        <f t="shared" si="31"/>
        <v>41852</v>
      </c>
      <c r="K142" s="27">
        <f>GETPIVOTDATA("report_count",Pivot!$B$7,"report_name",$C142,"reporting_month",$J142,"master_region",$B142)</f>
        <v>2710</v>
      </c>
      <c r="L142" s="26">
        <f t="shared" si="32"/>
        <v>41487</v>
      </c>
      <c r="M142" s="27">
        <f>GETPIVOTDATA("report_count",Pivot!$B$7,"report_name",$C142,"reporting_month",$L142,"master_region",$B142)</f>
        <v>2571</v>
      </c>
      <c r="N142" s="26">
        <f t="shared" si="33"/>
        <v>41122</v>
      </c>
      <c r="O142" s="27">
        <f>GETPIVOTDATA("report_count",Pivot!$B$7,"report_name",$C142,"reporting_month",$N142,"master_region",$B142)</f>
        <v>3663</v>
      </c>
    </row>
    <row r="143" spans="2:15" s="8" customFormat="1" ht="15.6" hidden="1" x14ac:dyDescent="0.35">
      <c r="B143" s="8" t="str">
        <f t="shared" si="27"/>
        <v>Nationwide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2041</v>
      </c>
      <c r="F143" s="26">
        <f t="shared" si="29"/>
        <v>42614</v>
      </c>
      <c r="G143" s="27">
        <f>GETPIVOTDATA("report_count",Pivot!$B$7,"report_name",$C143,"reporting_month",$F143,"master_region",$B143)</f>
        <v>2272</v>
      </c>
      <c r="H143" s="26">
        <f t="shared" si="30"/>
        <v>42248</v>
      </c>
      <c r="I143" s="27">
        <f>GETPIVOTDATA("report_count",Pivot!$B$7,"report_name",$C143,"reporting_month",$H143,"master_region",$B143)</f>
        <v>2680</v>
      </c>
      <c r="J143" s="26">
        <f t="shared" si="31"/>
        <v>41883</v>
      </c>
      <c r="K143" s="27">
        <f>GETPIVOTDATA("report_count",Pivot!$B$7,"report_name",$C143,"reporting_month",$J143,"master_region",$B143)</f>
        <v>2559</v>
      </c>
      <c r="L143" s="26">
        <f t="shared" si="32"/>
        <v>41518</v>
      </c>
      <c r="M143" s="27">
        <f>GETPIVOTDATA("report_count",Pivot!$B$7,"report_name",$C143,"reporting_month",$L143,"master_region",$B143)</f>
        <v>2094</v>
      </c>
      <c r="N143" s="26">
        <f t="shared" si="33"/>
        <v>41153</v>
      </c>
      <c r="O143" s="27">
        <f>GETPIVOTDATA("report_count",Pivot!$B$7,"report_name",$C143,"reporting_month",$N143,"master_region",$B143)</f>
        <v>2604</v>
      </c>
    </row>
    <row r="144" spans="2:15" s="8" customFormat="1" ht="15.6" hidden="1" x14ac:dyDescent="0.35">
      <c r="B144" s="8" t="str">
        <f t="shared" si="27"/>
        <v>Nationwide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1884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2247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3017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2903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2353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2912</v>
      </c>
    </row>
    <row r="145" spans="2:15" s="8" customFormat="1" ht="15.6" hidden="1" x14ac:dyDescent="0.35">
      <c r="B145" s="8" t="str">
        <f t="shared" si="27"/>
        <v>Nationwide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2051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2691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2946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2686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2217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3535</v>
      </c>
    </row>
    <row r="146" spans="2:15" s="8" customFormat="1" ht="15.6" hidden="1" x14ac:dyDescent="0.35">
      <c r="B146" s="8" t="str">
        <f t="shared" si="27"/>
        <v>Nationwide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2322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2945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4186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3705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2610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3227</v>
      </c>
    </row>
    <row r="147" spans="2:15" s="8" customFormat="1" ht="15.6" hidden="1" x14ac:dyDescent="0.35">
      <c r="B147" s="8" t="str">
        <f t="shared" si="27"/>
        <v>Nationwide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1200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1300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1697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1781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1346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1648</v>
      </c>
    </row>
    <row r="148" spans="2:15" s="8" customFormat="1" ht="15.6" hidden="1" x14ac:dyDescent="0.35">
      <c r="B148" s="8" t="str">
        <f t="shared" si="27"/>
        <v>Nationwide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1752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1740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2229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2389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1981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2031</v>
      </c>
    </row>
    <row r="149" spans="2:15" s="8" customFormat="1" ht="15.6" hidden="1" x14ac:dyDescent="0.35">
      <c r="B149" s="8" t="str">
        <f t="shared" si="27"/>
        <v>Nationwide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2306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2349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2591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3204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2866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2764</v>
      </c>
    </row>
    <row r="150" spans="2:15" s="8" customFormat="1" ht="15.6" hidden="1" x14ac:dyDescent="0.35">
      <c r="D150" s="26"/>
      <c r="E150" s="38">
        <f>SUM(E138:E149)</f>
        <v>24415</v>
      </c>
      <c r="F150" s="39"/>
      <c r="G150" s="38">
        <f>SUM(G138:G149)</f>
        <v>28973</v>
      </c>
      <c r="H150" s="39"/>
      <c r="I150" s="38">
        <f>SUM(I138:I149)</f>
        <v>35184</v>
      </c>
      <c r="J150" s="39"/>
      <c r="K150" s="38">
        <f>SUM(K138:K149)</f>
        <v>33890</v>
      </c>
      <c r="L150" s="39"/>
      <c r="M150" s="38">
        <f>SUM(M138:M149)</f>
        <v>29185</v>
      </c>
      <c r="N150" s="39"/>
      <c r="O150" s="38">
        <f>SUM(O138:O149)</f>
        <v>33577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Nationwide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1119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1780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1500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1416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1419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1459</v>
      </c>
    </row>
    <row r="153" spans="2:15" s="8" customFormat="1" ht="15.6" hidden="1" x14ac:dyDescent="0.35">
      <c r="B153" s="8" t="str">
        <f t="shared" si="34"/>
        <v>Nationwide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1167</v>
      </c>
      <c r="F153" s="26">
        <f t="shared" si="36"/>
        <v>42491</v>
      </c>
      <c r="G153" s="27">
        <f>GETPIVOTDATA("report_count",Pivot!$B$7,"report_name",$C153,"reporting_month",$F153,"master_region",$B153)</f>
        <v>1790</v>
      </c>
      <c r="H153" s="26">
        <f t="shared" si="37"/>
        <v>42125</v>
      </c>
      <c r="I153" s="27">
        <f>GETPIVOTDATA("report_count",Pivot!$B$7,"report_name",$C153,"reporting_month",$H153,"master_region",$B153)</f>
        <v>1633</v>
      </c>
      <c r="J153" s="26">
        <f t="shared" si="38"/>
        <v>41760</v>
      </c>
      <c r="K153" s="27">
        <f>GETPIVOTDATA("report_count",Pivot!$B$7,"report_name",$C153,"reporting_month",$J153,"master_region",$B153)</f>
        <v>1472</v>
      </c>
      <c r="L153" s="26">
        <f t="shared" si="39"/>
        <v>41395</v>
      </c>
      <c r="M153" s="27">
        <f>GETPIVOTDATA("report_count",Pivot!$B$7,"report_name",$C153,"reporting_month",$L153,"master_region",$B153)</f>
        <v>1660</v>
      </c>
      <c r="N153" s="26">
        <f t="shared" si="40"/>
        <v>41030</v>
      </c>
      <c r="O153" s="27">
        <f>GETPIVOTDATA("report_count",Pivot!$B$7,"report_name",$C153,"reporting_month",$N153,"master_region",$B153)</f>
        <v>1593</v>
      </c>
    </row>
    <row r="154" spans="2:15" s="8" customFormat="1" ht="15.6" hidden="1" x14ac:dyDescent="0.35">
      <c r="B154" s="8" t="str">
        <f t="shared" si="34"/>
        <v>Nationwide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1267</v>
      </c>
      <c r="F154" s="26">
        <f t="shared" si="36"/>
        <v>42522</v>
      </c>
      <c r="G154" s="27">
        <f>GETPIVOTDATA("report_count",Pivot!$B$7,"report_name",$C154,"reporting_month",$F154,"master_region",$B154)</f>
        <v>1734</v>
      </c>
      <c r="H154" s="26">
        <f t="shared" si="37"/>
        <v>42156</v>
      </c>
      <c r="I154" s="27">
        <f>GETPIVOTDATA("report_count",Pivot!$B$7,"report_name",$C154,"reporting_month",$H154,"master_region",$B154)</f>
        <v>1502</v>
      </c>
      <c r="J154" s="26">
        <f t="shared" si="38"/>
        <v>41791</v>
      </c>
      <c r="K154" s="27">
        <f>GETPIVOTDATA("report_count",Pivot!$B$7,"report_name",$C154,"reporting_month",$J154,"master_region",$B154)</f>
        <v>1201</v>
      </c>
      <c r="L154" s="26">
        <f t="shared" si="39"/>
        <v>41426</v>
      </c>
      <c r="M154" s="27">
        <f>GETPIVOTDATA("report_count",Pivot!$B$7,"report_name",$C154,"reporting_month",$L154,"master_region",$B154)</f>
        <v>1331</v>
      </c>
      <c r="N154" s="26">
        <f t="shared" si="40"/>
        <v>41061</v>
      </c>
      <c r="O154" s="27">
        <f>GETPIVOTDATA("report_count",Pivot!$B$7,"report_name",$C154,"reporting_month",$N154,"master_region",$B154)</f>
        <v>1556</v>
      </c>
    </row>
    <row r="155" spans="2:15" s="8" customFormat="1" ht="15.6" hidden="1" x14ac:dyDescent="0.35">
      <c r="B155" s="8" t="str">
        <f t="shared" si="34"/>
        <v>Nationwide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1138</v>
      </c>
      <c r="F155" s="26">
        <f t="shared" si="36"/>
        <v>42552</v>
      </c>
      <c r="G155" s="27">
        <f>GETPIVOTDATA("report_count",Pivot!$B$7,"report_name",$C155,"reporting_month",$F155,"master_region",$B155)</f>
        <v>1697</v>
      </c>
      <c r="H155" s="26">
        <f t="shared" si="37"/>
        <v>42186</v>
      </c>
      <c r="I155" s="27">
        <f>GETPIVOTDATA("report_count",Pivot!$B$7,"report_name",$C155,"reporting_month",$H155,"master_region",$B155)</f>
        <v>1746</v>
      </c>
      <c r="J155" s="26">
        <f t="shared" si="38"/>
        <v>41821</v>
      </c>
      <c r="K155" s="27">
        <f>GETPIVOTDATA("report_count",Pivot!$B$7,"report_name",$C155,"reporting_month",$J155,"master_region",$B155)</f>
        <v>1292</v>
      </c>
      <c r="L155" s="26">
        <f t="shared" si="39"/>
        <v>41456</v>
      </c>
      <c r="M155" s="27">
        <f>GETPIVOTDATA("report_count",Pivot!$B$7,"report_name",$C155,"reporting_month",$L155,"master_region",$B155)</f>
        <v>1384</v>
      </c>
      <c r="N155" s="26">
        <f t="shared" si="40"/>
        <v>41091</v>
      </c>
      <c r="O155" s="27">
        <f>GETPIVOTDATA("report_count",Pivot!$B$7,"report_name",$C155,"reporting_month",$N155,"master_region",$B155)</f>
        <v>1236</v>
      </c>
    </row>
    <row r="156" spans="2:15" s="8" customFormat="1" ht="15.6" hidden="1" x14ac:dyDescent="0.35">
      <c r="B156" s="8" t="str">
        <f t="shared" si="34"/>
        <v>Nationwide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1107</v>
      </c>
      <c r="F156" s="26">
        <f t="shared" si="36"/>
        <v>42583</v>
      </c>
      <c r="G156" s="27">
        <f>GETPIVOTDATA("report_count",Pivot!$B$7,"report_name",$C156,"reporting_month",$F156,"master_region",$B156)</f>
        <v>1587</v>
      </c>
      <c r="H156" s="26">
        <f t="shared" si="37"/>
        <v>42217</v>
      </c>
      <c r="I156" s="27">
        <f>GETPIVOTDATA("report_count",Pivot!$B$7,"report_name",$C156,"reporting_month",$H156,"master_region",$B156)</f>
        <v>1500</v>
      </c>
      <c r="J156" s="26">
        <f t="shared" si="38"/>
        <v>41852</v>
      </c>
      <c r="K156" s="27">
        <f>GETPIVOTDATA("report_count",Pivot!$B$7,"report_name",$C156,"reporting_month",$J156,"master_region",$B156)</f>
        <v>1212</v>
      </c>
      <c r="L156" s="26">
        <f t="shared" si="39"/>
        <v>41487</v>
      </c>
      <c r="M156" s="27">
        <f>GETPIVOTDATA("report_count",Pivot!$B$7,"report_name",$C156,"reporting_month",$L156,"master_region",$B156)</f>
        <v>1399</v>
      </c>
      <c r="N156" s="26">
        <f t="shared" si="40"/>
        <v>41122</v>
      </c>
      <c r="O156" s="27">
        <f>GETPIVOTDATA("report_count",Pivot!$B$7,"report_name",$C156,"reporting_month",$N156,"master_region",$B156)</f>
        <v>1329</v>
      </c>
    </row>
    <row r="157" spans="2:15" s="8" customFormat="1" ht="15.6" hidden="1" x14ac:dyDescent="0.35">
      <c r="B157" s="8" t="str">
        <f t="shared" si="34"/>
        <v>Nationwide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1140</v>
      </c>
      <c r="F157" s="26">
        <f t="shared" si="36"/>
        <v>42614</v>
      </c>
      <c r="G157" s="27">
        <f>GETPIVOTDATA("report_count",Pivot!$B$7,"report_name",$C157,"reporting_month",$F157,"master_region",$B157)</f>
        <v>1421</v>
      </c>
      <c r="H157" s="26">
        <f t="shared" si="37"/>
        <v>42248</v>
      </c>
      <c r="I157" s="27">
        <f>GETPIVOTDATA("report_count",Pivot!$B$7,"report_name",$C157,"reporting_month",$H157,"master_region",$B157)</f>
        <v>1682</v>
      </c>
      <c r="J157" s="26">
        <f t="shared" si="38"/>
        <v>41883</v>
      </c>
      <c r="K157" s="27">
        <f>GETPIVOTDATA("report_count",Pivot!$B$7,"report_name",$C157,"reporting_month",$J157,"master_region",$B157)</f>
        <v>1179</v>
      </c>
      <c r="L157" s="26">
        <f t="shared" si="39"/>
        <v>41518</v>
      </c>
      <c r="M157" s="27">
        <f>GETPIVOTDATA("report_count",Pivot!$B$7,"report_name",$C157,"reporting_month",$L157,"master_region",$B157)</f>
        <v>1244</v>
      </c>
      <c r="N157" s="26">
        <f t="shared" si="40"/>
        <v>41153</v>
      </c>
      <c r="O157" s="27">
        <f>GETPIVOTDATA("report_count",Pivot!$B$7,"report_name",$C157,"reporting_month",$N157,"master_region",$B157)</f>
        <v>1070</v>
      </c>
    </row>
    <row r="158" spans="2:15" s="8" customFormat="1" ht="15.6" hidden="1" x14ac:dyDescent="0.35">
      <c r="B158" s="8" t="str">
        <f t="shared" si="34"/>
        <v>Nationwide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1028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1268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1591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1306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1401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1202</v>
      </c>
    </row>
    <row r="159" spans="2:15" s="8" customFormat="1" ht="15.6" hidden="1" x14ac:dyDescent="0.35">
      <c r="B159" s="8" t="str">
        <f t="shared" si="34"/>
        <v>Nationwide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1133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1257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1527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1313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1415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1384</v>
      </c>
    </row>
    <row r="160" spans="2:15" s="8" customFormat="1" ht="15.6" hidden="1" x14ac:dyDescent="0.35">
      <c r="B160" s="8" t="str">
        <f t="shared" si="34"/>
        <v>Nationwide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1312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1400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1468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1540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1414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1479</v>
      </c>
    </row>
    <row r="161" spans="2:15" s="8" customFormat="1" ht="15.6" hidden="1" x14ac:dyDescent="0.35">
      <c r="B161" s="8" t="str">
        <f t="shared" si="34"/>
        <v>Nationwide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928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942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1270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1313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1203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1079</v>
      </c>
    </row>
    <row r="162" spans="2:15" s="8" customFormat="1" ht="15.6" hidden="1" x14ac:dyDescent="0.35">
      <c r="B162" s="8" t="str">
        <f t="shared" si="34"/>
        <v>Nationwide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979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1009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1266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1195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1143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1078</v>
      </c>
    </row>
    <row r="163" spans="2:15" s="8" customFormat="1" ht="15.6" hidden="1" x14ac:dyDescent="0.35">
      <c r="B163" s="8" t="str">
        <f t="shared" si="34"/>
        <v>Nationwide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1265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1287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1586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1548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1298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1492</v>
      </c>
    </row>
    <row r="164" spans="2:15" s="8" customFormat="1" ht="15.6" hidden="1" x14ac:dyDescent="0.35">
      <c r="D164" s="26"/>
      <c r="E164" s="38">
        <f>SUM(E152:E163)</f>
        <v>13583</v>
      </c>
      <c r="F164" s="39"/>
      <c r="G164" s="38">
        <f>SUM(G152:G163)</f>
        <v>17172</v>
      </c>
      <c r="H164" s="39"/>
      <c r="I164" s="38">
        <f>SUM(I152:I163)</f>
        <v>18271</v>
      </c>
      <c r="J164" s="39"/>
      <c r="K164" s="38">
        <f>SUM(K152:K163)</f>
        <v>15987</v>
      </c>
      <c r="L164" s="39"/>
      <c r="M164" s="38">
        <f>SUM(M152:M163)</f>
        <v>16311</v>
      </c>
      <c r="N164" s="39"/>
      <c r="O164" s="38">
        <f>SUM(O152:O163)</f>
        <v>15957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Nationwide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1470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2084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1642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1566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1607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7</v>
      </c>
    </row>
    <row r="167" spans="2:15" s="8" customFormat="1" ht="15.6" hidden="1" x14ac:dyDescent="0.35">
      <c r="B167" s="8" t="str">
        <f t="shared" si="41"/>
        <v>Nationwide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1571</v>
      </c>
      <c r="F167" s="26">
        <f t="shared" si="43"/>
        <v>42491</v>
      </c>
      <c r="G167" s="27">
        <f>GETPIVOTDATA("report_count",Pivot!$B$7,"report_name",$C167,"reporting_month",$F167,"master_region",$B167)</f>
        <v>1829</v>
      </c>
      <c r="H167" s="26">
        <f t="shared" si="44"/>
        <v>42125</v>
      </c>
      <c r="I167" s="27">
        <f>GETPIVOTDATA("report_count",Pivot!$B$7,"report_name",$C167,"reporting_month",$H167,"master_region",$B167)</f>
        <v>1835</v>
      </c>
      <c r="J167" s="26">
        <f t="shared" si="45"/>
        <v>41760</v>
      </c>
      <c r="K167" s="27">
        <f>GETPIVOTDATA("report_count",Pivot!$B$7,"report_name",$C167,"reporting_month",$J167,"master_region",$B167)</f>
        <v>1634</v>
      </c>
      <c r="L167" s="26">
        <f t="shared" si="46"/>
        <v>41395</v>
      </c>
      <c r="M167" s="27">
        <f>GETPIVOTDATA("report_count",Pivot!$B$7,"report_name",$C167,"reporting_month",$L167,"master_region",$B167)</f>
        <v>1857</v>
      </c>
      <c r="N167" s="26">
        <f t="shared" si="47"/>
        <v>41030</v>
      </c>
      <c r="O167" s="27">
        <f>GETPIVOTDATA("report_count",Pivot!$B$7,"report_name",$C167,"reporting_month",$N167,"master_region",$B167)</f>
        <v>39</v>
      </c>
    </row>
    <row r="168" spans="2:15" s="8" customFormat="1" ht="15.6" hidden="1" x14ac:dyDescent="0.35">
      <c r="B168" s="8" t="str">
        <f t="shared" si="41"/>
        <v>Nationwide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1681</v>
      </c>
      <c r="F168" s="26">
        <f t="shared" si="43"/>
        <v>42522</v>
      </c>
      <c r="G168" s="27">
        <f>GETPIVOTDATA("report_count",Pivot!$B$7,"report_name",$C168,"reporting_month",$F168,"master_region",$B168)</f>
        <v>1738</v>
      </c>
      <c r="H168" s="26">
        <f t="shared" si="44"/>
        <v>42156</v>
      </c>
      <c r="I168" s="27">
        <f>GETPIVOTDATA("report_count",Pivot!$B$7,"report_name",$C168,"reporting_month",$H168,"master_region",$B168)</f>
        <v>1564</v>
      </c>
      <c r="J168" s="26">
        <f t="shared" si="45"/>
        <v>41791</v>
      </c>
      <c r="K168" s="27">
        <f>GETPIVOTDATA("report_count",Pivot!$B$7,"report_name",$C168,"reporting_month",$J168,"master_region",$B168)</f>
        <v>1294</v>
      </c>
      <c r="L168" s="26">
        <f t="shared" si="46"/>
        <v>41426</v>
      </c>
      <c r="M168" s="27">
        <f>GETPIVOTDATA("report_count",Pivot!$B$7,"report_name",$C168,"reporting_month",$L168,"master_region",$B168)</f>
        <v>1415</v>
      </c>
      <c r="N168" s="26">
        <f t="shared" si="47"/>
        <v>41061</v>
      </c>
      <c r="O168" s="27">
        <f>GETPIVOTDATA("report_count",Pivot!$B$7,"report_name",$C168,"reporting_month",$N168,"master_region",$B168)</f>
        <v>113</v>
      </c>
    </row>
    <row r="169" spans="2:15" s="8" customFormat="1" ht="15.6" hidden="1" x14ac:dyDescent="0.35">
      <c r="B169" s="8" t="str">
        <f t="shared" si="41"/>
        <v>Nationwide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1321</v>
      </c>
      <c r="F169" s="26">
        <f t="shared" si="43"/>
        <v>42552</v>
      </c>
      <c r="G169" s="27">
        <f>GETPIVOTDATA("report_count",Pivot!$B$7,"report_name",$C169,"reporting_month",$F169,"master_region",$B169)</f>
        <v>1835</v>
      </c>
      <c r="H169" s="26">
        <f t="shared" si="44"/>
        <v>42186</v>
      </c>
      <c r="I169" s="27">
        <f>GETPIVOTDATA("report_count",Pivot!$B$7,"report_name",$C169,"reporting_month",$H169,"master_region",$B169)</f>
        <v>1825</v>
      </c>
      <c r="J169" s="26">
        <f t="shared" si="45"/>
        <v>41821</v>
      </c>
      <c r="K169" s="27">
        <f>GETPIVOTDATA("report_count",Pivot!$B$7,"report_name",$C169,"reporting_month",$J169,"master_region",$B169)</f>
        <v>1347</v>
      </c>
      <c r="L169" s="26">
        <f t="shared" si="46"/>
        <v>41456</v>
      </c>
      <c r="M169" s="27">
        <f>GETPIVOTDATA("report_count",Pivot!$B$7,"report_name",$C169,"reporting_month",$L169,"master_region",$B169)</f>
        <v>1526</v>
      </c>
      <c r="N169" s="26">
        <f t="shared" si="47"/>
        <v>41091</v>
      </c>
      <c r="O169" s="27">
        <f>GETPIVOTDATA("report_count",Pivot!$B$7,"report_name",$C169,"reporting_month",$N169,"master_region",$B169)</f>
        <v>706</v>
      </c>
    </row>
    <row r="170" spans="2:15" s="8" customFormat="1" ht="15.6" hidden="1" x14ac:dyDescent="0.35">
      <c r="B170" s="8" t="str">
        <f t="shared" si="41"/>
        <v>Nationwide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1222</v>
      </c>
      <c r="F170" s="26">
        <f t="shared" si="43"/>
        <v>42583</v>
      </c>
      <c r="G170" s="27">
        <f>GETPIVOTDATA("report_count",Pivot!$B$7,"report_name",$C170,"reporting_month",$F170,"master_region",$B170)</f>
        <v>1640</v>
      </c>
      <c r="H170" s="26">
        <f t="shared" si="44"/>
        <v>42217</v>
      </c>
      <c r="I170" s="27">
        <f>GETPIVOTDATA("report_count",Pivot!$B$7,"report_name",$C170,"reporting_month",$H170,"master_region",$B170)</f>
        <v>1571</v>
      </c>
      <c r="J170" s="26">
        <f t="shared" si="45"/>
        <v>41852</v>
      </c>
      <c r="K170" s="27">
        <f>GETPIVOTDATA("report_count",Pivot!$B$7,"report_name",$C170,"reporting_month",$J170,"master_region",$B170)</f>
        <v>1299</v>
      </c>
      <c r="L170" s="26">
        <f t="shared" si="46"/>
        <v>41487</v>
      </c>
      <c r="M170" s="27">
        <f>GETPIVOTDATA("report_count",Pivot!$B$7,"report_name",$C170,"reporting_month",$L170,"master_region",$B170)</f>
        <v>1623</v>
      </c>
      <c r="N170" s="26">
        <f t="shared" si="47"/>
        <v>41122</v>
      </c>
      <c r="O170" s="27">
        <f>GETPIVOTDATA("report_count",Pivot!$B$7,"report_name",$C170,"reporting_month",$N170,"master_region",$B170)</f>
        <v>938</v>
      </c>
    </row>
    <row r="171" spans="2:15" s="8" customFormat="1" ht="15.6" hidden="1" x14ac:dyDescent="0.35">
      <c r="B171" s="8" t="str">
        <f t="shared" si="41"/>
        <v>Nationwide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1322</v>
      </c>
      <c r="F171" s="26">
        <f t="shared" si="43"/>
        <v>42614</v>
      </c>
      <c r="G171" s="27">
        <f>GETPIVOTDATA("report_count",Pivot!$B$7,"report_name",$C171,"reporting_month",$F171,"master_region",$B171)</f>
        <v>1665</v>
      </c>
      <c r="H171" s="26">
        <f t="shared" si="44"/>
        <v>42248</v>
      </c>
      <c r="I171" s="27">
        <f>GETPIVOTDATA("report_count",Pivot!$B$7,"report_name",$C171,"reporting_month",$H171,"master_region",$B171)</f>
        <v>1649</v>
      </c>
      <c r="J171" s="26">
        <f t="shared" si="45"/>
        <v>41883</v>
      </c>
      <c r="K171" s="27">
        <f>GETPIVOTDATA("report_count",Pivot!$B$7,"report_name",$C171,"reporting_month",$J171,"master_region",$B171)</f>
        <v>1262</v>
      </c>
      <c r="L171" s="26">
        <f t="shared" si="46"/>
        <v>41518</v>
      </c>
      <c r="M171" s="27">
        <f>GETPIVOTDATA("report_count",Pivot!$B$7,"report_name",$C171,"reporting_month",$L171,"master_region",$B171)</f>
        <v>1349</v>
      </c>
      <c r="N171" s="26">
        <f t="shared" si="47"/>
        <v>41153</v>
      </c>
      <c r="O171" s="27">
        <f>GETPIVOTDATA("report_count",Pivot!$B$7,"report_name",$C171,"reporting_month",$N171,"master_region",$B171)</f>
        <v>868</v>
      </c>
    </row>
    <row r="172" spans="2:15" s="8" customFormat="1" ht="15.6" hidden="1" x14ac:dyDescent="0.35">
      <c r="B172" s="8" t="str">
        <f t="shared" si="41"/>
        <v>Nationwide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1132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1451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1745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1437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1494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1044</v>
      </c>
    </row>
    <row r="173" spans="2:15" s="8" customFormat="1" ht="15.6" hidden="1" x14ac:dyDescent="0.35">
      <c r="B173" s="8" t="str">
        <f t="shared" si="41"/>
        <v>Nationwide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1186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1502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1706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1379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1553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1408</v>
      </c>
    </row>
    <row r="174" spans="2:15" s="8" customFormat="1" ht="15.6" hidden="1" x14ac:dyDescent="0.35">
      <c r="B174" s="8" t="str">
        <f t="shared" si="41"/>
        <v>Nationwide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1465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1778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1596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1619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1545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1323</v>
      </c>
    </row>
    <row r="175" spans="2:15" s="8" customFormat="1" ht="15.6" hidden="1" x14ac:dyDescent="0.35">
      <c r="B175" s="8" t="str">
        <f t="shared" si="41"/>
        <v>Nationwide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1094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1340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1516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1493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1368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1104</v>
      </c>
    </row>
    <row r="176" spans="2:15" s="8" customFormat="1" ht="15.6" hidden="1" x14ac:dyDescent="0.35">
      <c r="B176" s="8" t="str">
        <f t="shared" si="41"/>
        <v>Nationwide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1016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1130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1356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1174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1126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1069</v>
      </c>
    </row>
    <row r="177" spans="2:15" s="8" customFormat="1" ht="15.6" hidden="1" x14ac:dyDescent="0.35">
      <c r="B177" s="8" t="str">
        <f t="shared" si="41"/>
        <v>Nationwide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1350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1522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1633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1538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1392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1563</v>
      </c>
    </row>
    <row r="178" spans="2:15" s="8" customFormat="1" ht="15.6" hidden="1" x14ac:dyDescent="0.35">
      <c r="D178" s="26"/>
      <c r="E178" s="38">
        <f>SUM(E166:E177)</f>
        <v>15830</v>
      </c>
      <c r="F178" s="39"/>
      <c r="G178" s="38">
        <f>SUM(G166:G177)</f>
        <v>19514</v>
      </c>
      <c r="H178" s="39"/>
      <c r="I178" s="38">
        <f>SUM(I166:I177)</f>
        <v>19638</v>
      </c>
      <c r="J178" s="39"/>
      <c r="K178" s="38">
        <f>SUM(K166:K177)</f>
        <v>17042</v>
      </c>
      <c r="L178" s="39"/>
      <c r="M178" s="38">
        <f>SUM(M166:M177)</f>
        <v>17855</v>
      </c>
      <c r="N178" s="39"/>
      <c r="O178" s="38">
        <f>SUM(O166:O177)</f>
        <v>10182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Nationwide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1714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2840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2551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2147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1940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1772</v>
      </c>
    </row>
    <row r="181" spans="2:15" s="8" customFormat="1" ht="15.6" hidden="1" x14ac:dyDescent="0.35">
      <c r="B181" s="8" t="str">
        <f t="shared" si="48"/>
        <v>Nationwide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1908</v>
      </c>
      <c r="F181" s="26">
        <f t="shared" si="50"/>
        <v>42491</v>
      </c>
      <c r="G181" s="27">
        <f>GETPIVOTDATA("report_count",Pivot!$B$7,"report_name",$C181,"reporting_month",$F181,"master_region",$B181)</f>
        <v>2855</v>
      </c>
      <c r="H181" s="26">
        <f t="shared" si="51"/>
        <v>42125</v>
      </c>
      <c r="I181" s="27">
        <f>GETPIVOTDATA("report_count",Pivot!$B$7,"report_name",$C181,"reporting_month",$H181,"master_region",$B181)</f>
        <v>2554</v>
      </c>
      <c r="J181" s="26">
        <f t="shared" si="52"/>
        <v>41760</v>
      </c>
      <c r="K181" s="27">
        <f>GETPIVOTDATA("report_count",Pivot!$B$7,"report_name",$C181,"reporting_month",$J181,"master_region",$B181)</f>
        <v>2284</v>
      </c>
      <c r="L181" s="26">
        <f t="shared" si="53"/>
        <v>41395</v>
      </c>
      <c r="M181" s="27">
        <f>GETPIVOTDATA("report_count",Pivot!$B$7,"report_name",$C181,"reporting_month",$L181,"master_region",$B181)</f>
        <v>2521</v>
      </c>
      <c r="N181" s="26">
        <f t="shared" si="54"/>
        <v>41030</v>
      </c>
      <c r="O181" s="27">
        <f>GETPIVOTDATA("report_count",Pivot!$B$7,"report_name",$C181,"reporting_month",$N181,"master_region",$B181)</f>
        <v>2070</v>
      </c>
    </row>
    <row r="182" spans="2:15" s="8" customFormat="1" ht="15.6" hidden="1" x14ac:dyDescent="0.35">
      <c r="B182" s="8" t="str">
        <f t="shared" si="48"/>
        <v>Nationwide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1840</v>
      </c>
      <c r="F182" s="26">
        <f t="shared" si="50"/>
        <v>42522</v>
      </c>
      <c r="G182" s="27">
        <f>GETPIVOTDATA("report_count",Pivot!$B$7,"report_name",$C182,"reporting_month",$F182,"master_region",$B182)</f>
        <v>2834</v>
      </c>
      <c r="H182" s="26">
        <f t="shared" si="51"/>
        <v>42156</v>
      </c>
      <c r="I182" s="27">
        <f>GETPIVOTDATA("report_count",Pivot!$B$7,"report_name",$C182,"reporting_month",$H182,"master_region",$B182)</f>
        <v>2436</v>
      </c>
      <c r="J182" s="26">
        <f t="shared" si="52"/>
        <v>41791</v>
      </c>
      <c r="K182" s="27">
        <f>GETPIVOTDATA("report_count",Pivot!$B$7,"report_name",$C182,"reporting_month",$J182,"master_region",$B182)</f>
        <v>1893</v>
      </c>
      <c r="L182" s="26">
        <f t="shared" si="53"/>
        <v>41426</v>
      </c>
      <c r="M182" s="27">
        <f>GETPIVOTDATA("report_count",Pivot!$B$7,"report_name",$C182,"reporting_month",$L182,"master_region",$B182)</f>
        <v>1846</v>
      </c>
      <c r="N182" s="26">
        <f t="shared" si="54"/>
        <v>41061</v>
      </c>
      <c r="O182" s="27">
        <f>GETPIVOTDATA("report_count",Pivot!$B$7,"report_name",$C182,"reporting_month",$N182,"master_region",$B182)</f>
        <v>1994</v>
      </c>
    </row>
    <row r="183" spans="2:15" s="8" customFormat="1" ht="15.6" hidden="1" x14ac:dyDescent="0.35">
      <c r="B183" s="8" t="str">
        <f t="shared" si="48"/>
        <v>Nationwide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1606</v>
      </c>
      <c r="F183" s="26">
        <f t="shared" si="50"/>
        <v>42552</v>
      </c>
      <c r="G183" s="27">
        <f>GETPIVOTDATA("report_count",Pivot!$B$7,"report_name",$C183,"reporting_month",$F183,"master_region",$B183)</f>
        <v>2688</v>
      </c>
      <c r="H183" s="26">
        <f t="shared" si="51"/>
        <v>42186</v>
      </c>
      <c r="I183" s="27">
        <f>GETPIVOTDATA("report_count",Pivot!$B$7,"report_name",$C183,"reporting_month",$H183,"master_region",$B183)</f>
        <v>2713</v>
      </c>
      <c r="J183" s="26">
        <f t="shared" si="52"/>
        <v>41821</v>
      </c>
      <c r="K183" s="27">
        <f>GETPIVOTDATA("report_count",Pivot!$B$7,"report_name",$C183,"reporting_month",$J183,"master_region",$B183)</f>
        <v>2056</v>
      </c>
      <c r="L183" s="26">
        <f t="shared" si="53"/>
        <v>41456</v>
      </c>
      <c r="M183" s="27">
        <f>GETPIVOTDATA("report_count",Pivot!$B$7,"report_name",$C183,"reporting_month",$L183,"master_region",$B183)</f>
        <v>1960</v>
      </c>
      <c r="N183" s="26">
        <f t="shared" si="54"/>
        <v>41091</v>
      </c>
      <c r="O183" s="27">
        <f>GETPIVOTDATA("report_count",Pivot!$B$7,"report_name",$C183,"reporting_month",$N183,"master_region",$B183)</f>
        <v>1728</v>
      </c>
    </row>
    <row r="184" spans="2:15" s="8" customFormat="1" ht="15.6" hidden="1" x14ac:dyDescent="0.35">
      <c r="B184" s="8" t="str">
        <f t="shared" si="48"/>
        <v>Nationwide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1562</v>
      </c>
      <c r="F184" s="26">
        <f t="shared" si="50"/>
        <v>42583</v>
      </c>
      <c r="G184" s="27">
        <f>GETPIVOTDATA("report_count",Pivot!$B$7,"report_name",$C184,"reporting_month",$F184,"master_region",$B184)</f>
        <v>2655</v>
      </c>
      <c r="H184" s="26">
        <f t="shared" si="51"/>
        <v>42217</v>
      </c>
      <c r="I184" s="27">
        <f>GETPIVOTDATA("report_count",Pivot!$B$7,"report_name",$C184,"reporting_month",$H184,"master_region",$B184)</f>
        <v>2446</v>
      </c>
      <c r="J184" s="26">
        <f t="shared" si="52"/>
        <v>41852</v>
      </c>
      <c r="K184" s="27">
        <f>GETPIVOTDATA("report_count",Pivot!$B$7,"report_name",$C184,"reporting_month",$J184,"master_region",$B184)</f>
        <v>1879</v>
      </c>
      <c r="L184" s="26">
        <f t="shared" si="53"/>
        <v>41487</v>
      </c>
      <c r="M184" s="27">
        <f>GETPIVOTDATA("report_count",Pivot!$B$7,"report_name",$C184,"reporting_month",$L184,"master_region",$B184)</f>
        <v>2126</v>
      </c>
      <c r="N184" s="26">
        <f t="shared" si="54"/>
        <v>41122</v>
      </c>
      <c r="O184" s="27">
        <f>GETPIVOTDATA("report_count",Pivot!$B$7,"report_name",$C184,"reporting_month",$N184,"master_region",$B184)</f>
        <v>1886</v>
      </c>
    </row>
    <row r="185" spans="2:15" s="8" customFormat="1" ht="15.6" hidden="1" x14ac:dyDescent="0.35">
      <c r="B185" s="8" t="str">
        <f t="shared" si="48"/>
        <v>Nationwide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1647</v>
      </c>
      <c r="F185" s="26">
        <f t="shared" si="50"/>
        <v>42614</v>
      </c>
      <c r="G185" s="27">
        <f>GETPIVOTDATA("report_count",Pivot!$B$7,"report_name",$C185,"reporting_month",$F185,"master_region",$B185)</f>
        <v>2279</v>
      </c>
      <c r="H185" s="26">
        <f t="shared" si="51"/>
        <v>42248</v>
      </c>
      <c r="I185" s="27">
        <f>GETPIVOTDATA("report_count",Pivot!$B$7,"report_name",$C185,"reporting_month",$H185,"master_region",$B185)</f>
        <v>2772</v>
      </c>
      <c r="J185" s="26">
        <f t="shared" si="52"/>
        <v>41883</v>
      </c>
      <c r="K185" s="27">
        <f>GETPIVOTDATA("report_count",Pivot!$B$7,"report_name",$C185,"reporting_month",$J185,"master_region",$B185)</f>
        <v>1811</v>
      </c>
      <c r="L185" s="26">
        <f t="shared" si="53"/>
        <v>41518</v>
      </c>
      <c r="M185" s="27">
        <f>GETPIVOTDATA("report_count",Pivot!$B$7,"report_name",$C185,"reporting_month",$L185,"master_region",$B185)</f>
        <v>1952</v>
      </c>
      <c r="N185" s="26">
        <f t="shared" si="54"/>
        <v>41153</v>
      </c>
      <c r="O185" s="27">
        <f>GETPIVOTDATA("report_count",Pivot!$B$7,"report_name",$C185,"reporting_month",$N185,"master_region",$B185)</f>
        <v>1473</v>
      </c>
    </row>
    <row r="186" spans="2:15" s="8" customFormat="1" ht="15.6" hidden="1" x14ac:dyDescent="0.35">
      <c r="B186" s="8" t="str">
        <f t="shared" si="48"/>
        <v>Nationwide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1410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2044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2668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1983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2050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1612</v>
      </c>
    </row>
    <row r="187" spans="2:15" s="8" customFormat="1" ht="15.6" hidden="1" x14ac:dyDescent="0.35">
      <c r="B187" s="8" t="str">
        <f t="shared" si="48"/>
        <v>Nationwide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1451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2021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2370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2086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2044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1913</v>
      </c>
    </row>
    <row r="188" spans="2:15" s="8" customFormat="1" ht="15.6" hidden="1" x14ac:dyDescent="0.35">
      <c r="B188" s="8" t="str">
        <f t="shared" si="48"/>
        <v>Nationwide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1752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2244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2301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2271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2100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1851</v>
      </c>
    </row>
    <row r="189" spans="2:15" s="8" customFormat="1" ht="15.6" hidden="1" x14ac:dyDescent="0.35">
      <c r="B189" s="8" t="str">
        <f t="shared" si="48"/>
        <v>Nationwide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1148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1410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1822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1770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1632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1424</v>
      </c>
    </row>
    <row r="190" spans="2:15" s="8" customFormat="1" ht="15.6" hidden="1" x14ac:dyDescent="0.35">
      <c r="B190" s="8" t="str">
        <f t="shared" si="48"/>
        <v>Nationwide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1230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1522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2016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1825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1580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1468</v>
      </c>
    </row>
    <row r="191" spans="2:15" s="8" customFormat="1" ht="15.6" hidden="1" x14ac:dyDescent="0.35">
      <c r="B191" s="8" t="str">
        <f t="shared" si="48"/>
        <v>Nationwide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1697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1973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2394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2255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1989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2035</v>
      </c>
    </row>
    <row r="192" spans="2:15" s="8" customFormat="1" ht="15.6" hidden="1" x14ac:dyDescent="0.35">
      <c r="D192" s="26"/>
      <c r="E192" s="38">
        <f>SUM(E180:E191)</f>
        <v>18965</v>
      </c>
      <c r="F192" s="39"/>
      <c r="G192" s="38">
        <f>SUM(G180:G191)</f>
        <v>27365</v>
      </c>
      <c r="H192" s="39"/>
      <c r="I192" s="38">
        <f>SUM(I180:I191)</f>
        <v>29043</v>
      </c>
      <c r="J192" s="39"/>
      <c r="K192" s="38">
        <f>SUM(K180:K191)</f>
        <v>24260</v>
      </c>
      <c r="L192" s="39"/>
      <c r="M192" s="38">
        <f>SUM(M180:M191)</f>
        <v>23740</v>
      </c>
      <c r="N192" s="39"/>
      <c r="O192" s="38">
        <f>SUM(O180:O191)</f>
        <v>21226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3">
        <f>M135</f>
        <v>38796</v>
      </c>
      <c r="G217" s="43">
        <f>M150</f>
        <v>29185</v>
      </c>
      <c r="H217" s="43">
        <f>M164</f>
        <v>16311</v>
      </c>
      <c r="I217" s="43">
        <f>M178</f>
        <v>17855</v>
      </c>
      <c r="J217" s="43">
        <f>M192</f>
        <v>23740</v>
      </c>
      <c r="K217" s="43">
        <f>D33-SUM(F217:J217)</f>
        <v>21977</v>
      </c>
    </row>
    <row r="218" spans="5:11" s="8" customFormat="1" ht="15.6" x14ac:dyDescent="0.35">
      <c r="E218" s="35">
        <f>C92</f>
        <v>42064</v>
      </c>
      <c r="F218" s="44">
        <f>K135</f>
        <v>33484</v>
      </c>
      <c r="G218" s="44">
        <f>K150</f>
        <v>33890</v>
      </c>
      <c r="H218" s="44">
        <f>K164</f>
        <v>15987</v>
      </c>
      <c r="I218" s="44">
        <f>K178</f>
        <v>17042</v>
      </c>
      <c r="J218" s="44">
        <f>K192</f>
        <v>24260</v>
      </c>
      <c r="K218" s="44">
        <f t="shared" ref="K218:K221" si="55">D34-SUM(F218:J218)</f>
        <v>22982</v>
      </c>
    </row>
    <row r="219" spans="5:11" s="8" customFormat="1" ht="15.6" x14ac:dyDescent="0.35">
      <c r="E219" s="32">
        <f>C93</f>
        <v>42430</v>
      </c>
      <c r="F219" s="43">
        <f>I135</f>
        <v>39577</v>
      </c>
      <c r="G219" s="43">
        <f>I150</f>
        <v>35184</v>
      </c>
      <c r="H219" s="43">
        <f>I164</f>
        <v>18271</v>
      </c>
      <c r="I219" s="43">
        <f>I178</f>
        <v>19638</v>
      </c>
      <c r="J219" s="43">
        <f>I192</f>
        <v>29043</v>
      </c>
      <c r="K219" s="43">
        <f t="shared" si="55"/>
        <v>22771</v>
      </c>
    </row>
    <row r="220" spans="5:11" s="8" customFormat="1" ht="15.6" x14ac:dyDescent="0.35">
      <c r="E220" s="35">
        <f>C94</f>
        <v>42795</v>
      </c>
      <c r="F220" s="44">
        <f>G135</f>
        <v>38291</v>
      </c>
      <c r="G220" s="44">
        <f>G150</f>
        <v>28973</v>
      </c>
      <c r="H220" s="44">
        <f>G164</f>
        <v>17172</v>
      </c>
      <c r="I220" s="44">
        <f>G178</f>
        <v>19514</v>
      </c>
      <c r="J220" s="44">
        <f>G192</f>
        <v>27365</v>
      </c>
      <c r="K220" s="44">
        <f t="shared" si="55"/>
        <v>24645</v>
      </c>
    </row>
    <row r="221" spans="5:11" s="8" customFormat="1" ht="15.6" x14ac:dyDescent="0.35">
      <c r="E221" s="32">
        <f>C95</f>
        <v>43160</v>
      </c>
      <c r="F221" s="43">
        <f>E135</f>
        <v>32449</v>
      </c>
      <c r="G221" s="43">
        <f>E150</f>
        <v>24415</v>
      </c>
      <c r="H221" s="43">
        <f>E164</f>
        <v>13583</v>
      </c>
      <c r="I221" s="43">
        <f>E178</f>
        <v>15830</v>
      </c>
      <c r="J221" s="43">
        <f>E192</f>
        <v>18965</v>
      </c>
      <c r="K221" s="43">
        <f t="shared" si="55"/>
        <v>16245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0.26237623762376239</v>
      </c>
      <c r="G224" s="42">
        <f>G217/SUM($F217:$K217)</f>
        <v>0.19737731969918304</v>
      </c>
      <c r="H224" s="42">
        <f>H217/SUM($F217:$K217)</f>
        <v>0.11031082616458367</v>
      </c>
      <c r="I224" s="42">
        <f>I217/SUM($F217:$K217)</f>
        <v>0.12075285397392198</v>
      </c>
      <c r="J224" s="42">
        <f>J217/SUM($F217:$K217)</f>
        <v>0.16055294053995564</v>
      </c>
      <c r="K224" s="42">
        <f>K217/SUM($F217:$K217)</f>
        <v>0.14862982199859331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0.22678722611669883</v>
      </c>
      <c r="G225" s="42">
        <f>G218/SUM($F218:$K218)</f>
        <v>0.22953706525788209</v>
      </c>
      <c r="H225" s="42">
        <f>H218/SUM($F218:$K218)</f>
        <v>0.10827999593619832</v>
      </c>
      <c r="I225" s="42">
        <f>I218/SUM($F218:$K218)</f>
        <v>0.11542551390158827</v>
      </c>
      <c r="J225" s="42">
        <f>J218/SUM($F218:$K218)</f>
        <v>0.16431304818991499</v>
      </c>
      <c r="K225" s="42">
        <f>K218/SUM($F218:$K218)</f>
        <v>0.15565715059771751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0.24061306874832811</v>
      </c>
      <c r="G226" s="42">
        <f>G219/SUM($F219:$K219)</f>
        <v>0.21390530385934195</v>
      </c>
      <c r="H226" s="42">
        <f>H219/SUM($F219:$K219)</f>
        <v>0.11108071301767954</v>
      </c>
      <c r="I226" s="42">
        <f>I219/SUM($F219:$K219)</f>
        <v>0.11939155176187349</v>
      </c>
      <c r="J226" s="42">
        <f>J219/SUM($F219:$K219)</f>
        <v>0.17657036550667543</v>
      </c>
      <c r="K226" s="42">
        <f>K219/SUM($F219:$K219)</f>
        <v>0.1384389971061015</v>
      </c>
    </row>
    <row r="227" spans="2:18" s="8" customFormat="1" ht="15.6" hidden="1" x14ac:dyDescent="0.35">
      <c r="E227" s="26">
        <f>E220</f>
        <v>42795</v>
      </c>
      <c r="F227" s="42">
        <f>F220/SUM($F220:$K220)</f>
        <v>0.24551808155937418</v>
      </c>
      <c r="G227" s="42">
        <f>G220/SUM($F220:$K220)</f>
        <v>0.18577199281867146</v>
      </c>
      <c r="H227" s="42">
        <f>H220/SUM($F220:$K220)</f>
        <v>0.1101051551679918</v>
      </c>
      <c r="I227" s="42">
        <f>I220/SUM($F220:$K220)</f>
        <v>0.12512182610925879</v>
      </c>
      <c r="J227" s="42">
        <f>J220/SUM($F220:$K220)</f>
        <v>0.17546165683508591</v>
      </c>
      <c r="K227" s="42">
        <f>K220/SUM($F220:$K220)</f>
        <v>0.15802128750961786</v>
      </c>
    </row>
    <row r="228" spans="2:18" s="8" customFormat="1" ht="15.6" hidden="1" x14ac:dyDescent="0.35">
      <c r="E228" s="26">
        <f>E221</f>
        <v>43160</v>
      </c>
      <c r="F228" s="42">
        <f>F221/SUM($F221:$K221)</f>
        <v>0.26709853729205596</v>
      </c>
      <c r="G228" s="42">
        <f>G221/SUM($F221:$K221)</f>
        <v>0.2009680048070987</v>
      </c>
      <c r="H228" s="42">
        <f>H221/SUM($F221:$K221)</f>
        <v>0.11180620148657881</v>
      </c>
      <c r="I228" s="42">
        <f>I221/SUM($F221:$K221)</f>
        <v>0.13030200762221472</v>
      </c>
      <c r="J228" s="42">
        <f>J221/SUM($F221:$K221)</f>
        <v>0.15610723781145308</v>
      </c>
      <c r="K228" s="42">
        <f>K221/SUM($F221:$K221)</f>
        <v>0.13371801098059874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Nationwide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Nationwide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8182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11291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10369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9595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9908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8775</v>
      </c>
    </row>
    <row r="238" spans="2:18" s="8" customFormat="1" ht="15.6" hidden="1" x14ac:dyDescent="0.35">
      <c r="B238" s="8" t="str">
        <f t="shared" si="56"/>
        <v>Nationwide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8897</v>
      </c>
      <c r="F238" s="26">
        <f t="shared" si="58"/>
        <v>42491</v>
      </c>
      <c r="G238" s="27">
        <f>GETPIVOTDATA("report_count",Pivot!$B$7,"report_name",$C238,"reporting_month",$F238,"master_region",$B238)</f>
        <v>11216</v>
      </c>
      <c r="H238" s="26">
        <f t="shared" si="59"/>
        <v>42125</v>
      </c>
      <c r="I238" s="27">
        <f>GETPIVOTDATA("report_count",Pivot!$B$7,"report_name",$C238,"reporting_month",$H238,"master_region",$B238)</f>
        <v>11490</v>
      </c>
      <c r="J238" s="26">
        <f t="shared" si="60"/>
        <v>41760</v>
      </c>
      <c r="K238" s="27">
        <f>GETPIVOTDATA("report_count",Pivot!$B$7,"report_name",$C238,"reporting_month",$J238,"master_region",$B238)</f>
        <v>10317</v>
      </c>
      <c r="L238" s="26">
        <f t="shared" si="61"/>
        <v>41395</v>
      </c>
      <c r="M238" s="27">
        <f>GETPIVOTDATA("report_count",Pivot!$B$7,"report_name",$C238,"reporting_month",$L238,"master_region",$B238)</f>
        <v>11327</v>
      </c>
      <c r="N238" s="26">
        <f t="shared" si="62"/>
        <v>41030</v>
      </c>
      <c r="O238" s="27">
        <f>GETPIVOTDATA("report_count",Pivot!$B$7,"report_name",$C238,"reporting_month",$N238,"master_region",$B238)</f>
        <v>9863</v>
      </c>
    </row>
    <row r="239" spans="2:18" s="8" customFormat="1" ht="15.6" hidden="1" x14ac:dyDescent="0.35">
      <c r="B239" s="8" t="str">
        <f t="shared" si="56"/>
        <v>Nationwide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9107</v>
      </c>
      <c r="F239" s="26">
        <f t="shared" si="58"/>
        <v>42522</v>
      </c>
      <c r="G239" s="27">
        <f>GETPIVOTDATA("report_count",Pivot!$B$7,"report_name",$C239,"reporting_month",$F239,"master_region",$B239)</f>
        <v>10798</v>
      </c>
      <c r="H239" s="26">
        <f t="shared" si="59"/>
        <v>42156</v>
      </c>
      <c r="I239" s="27">
        <f>GETPIVOTDATA("report_count",Pivot!$B$7,"report_name",$C239,"reporting_month",$H239,"master_region",$B239)</f>
        <v>10459</v>
      </c>
      <c r="J239" s="26">
        <f t="shared" si="60"/>
        <v>41791</v>
      </c>
      <c r="K239" s="27">
        <f>GETPIVOTDATA("report_count",Pivot!$B$7,"report_name",$C239,"reporting_month",$J239,"master_region",$B239)</f>
        <v>8564</v>
      </c>
      <c r="L239" s="26">
        <f t="shared" si="61"/>
        <v>41426</v>
      </c>
      <c r="M239" s="27">
        <f>GETPIVOTDATA("report_count",Pivot!$B$7,"report_name",$C239,"reporting_month",$L239,"master_region",$B239)</f>
        <v>9229</v>
      </c>
      <c r="N239" s="26">
        <f t="shared" si="62"/>
        <v>41061</v>
      </c>
      <c r="O239" s="27">
        <f>GETPIVOTDATA("report_count",Pivot!$B$7,"report_name",$C239,"reporting_month",$N239,"master_region",$B239)</f>
        <v>9927</v>
      </c>
    </row>
    <row r="240" spans="2:18" s="8" customFormat="1" ht="15.6" hidden="1" x14ac:dyDescent="0.35">
      <c r="B240" s="8" t="str">
        <f t="shared" si="56"/>
        <v>Nationwide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7544</v>
      </c>
      <c r="F240" s="26">
        <f t="shared" si="58"/>
        <v>42552</v>
      </c>
      <c r="G240" s="27">
        <f>GETPIVOTDATA("report_count",Pivot!$B$7,"report_name",$C240,"reporting_month",$F240,"master_region",$B240)</f>
        <v>11021</v>
      </c>
      <c r="H240" s="26">
        <f t="shared" si="59"/>
        <v>42186</v>
      </c>
      <c r="I240" s="27">
        <f>GETPIVOTDATA("report_count",Pivot!$B$7,"report_name",$C240,"reporting_month",$H240,"master_region",$B240)</f>
        <v>11315</v>
      </c>
      <c r="J240" s="26">
        <f t="shared" si="60"/>
        <v>41821</v>
      </c>
      <c r="K240" s="27">
        <f>GETPIVOTDATA("report_count",Pivot!$B$7,"report_name",$C240,"reporting_month",$J240,"master_region",$B240)</f>
        <v>9249</v>
      </c>
      <c r="L240" s="26">
        <f t="shared" si="61"/>
        <v>41456</v>
      </c>
      <c r="M240" s="27">
        <f>GETPIVOTDATA("report_count",Pivot!$B$7,"report_name",$C240,"reporting_month",$L240,"master_region",$B240)</f>
        <v>9858</v>
      </c>
      <c r="N240" s="26">
        <f t="shared" si="62"/>
        <v>41091</v>
      </c>
      <c r="O240" s="27">
        <f>GETPIVOTDATA("report_count",Pivot!$B$7,"report_name",$C240,"reporting_month",$N240,"master_region",$B240)</f>
        <v>9800</v>
      </c>
    </row>
    <row r="241" spans="2:15" s="8" customFormat="1" ht="15.6" hidden="1" x14ac:dyDescent="0.35">
      <c r="B241" s="8" t="str">
        <f t="shared" si="56"/>
        <v>Nationwide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7611</v>
      </c>
      <c r="F241" s="26">
        <f t="shared" si="58"/>
        <v>42583</v>
      </c>
      <c r="G241" s="27">
        <f>GETPIVOTDATA("report_count",Pivot!$B$7,"report_name",$C241,"reporting_month",$F241,"master_region",$B241)</f>
        <v>10259</v>
      </c>
      <c r="H241" s="26">
        <f t="shared" si="59"/>
        <v>42217</v>
      </c>
      <c r="I241" s="27">
        <f>GETPIVOTDATA("report_count",Pivot!$B$7,"report_name",$C241,"reporting_month",$H241,"master_region",$B241)</f>
        <v>10177</v>
      </c>
      <c r="J241" s="26">
        <f t="shared" si="60"/>
        <v>41852</v>
      </c>
      <c r="K241" s="27">
        <f>GETPIVOTDATA("report_count",Pivot!$B$7,"report_name",$C241,"reporting_month",$J241,"master_region",$B241)</f>
        <v>8760</v>
      </c>
      <c r="L241" s="26">
        <f t="shared" si="61"/>
        <v>41487</v>
      </c>
      <c r="M241" s="27">
        <f>GETPIVOTDATA("report_count",Pivot!$B$7,"report_name",$C241,"reporting_month",$L241,"master_region",$B241)</f>
        <v>9786</v>
      </c>
      <c r="N241" s="26">
        <f t="shared" si="62"/>
        <v>41122</v>
      </c>
      <c r="O241" s="27">
        <f>GETPIVOTDATA("report_count",Pivot!$B$7,"report_name",$C241,"reporting_month",$N241,"master_region",$B241)</f>
        <v>10207</v>
      </c>
    </row>
    <row r="242" spans="2:15" s="8" customFormat="1" ht="15.6" hidden="1" x14ac:dyDescent="0.35">
      <c r="B242" s="8" t="str">
        <f t="shared" si="56"/>
        <v>Nationwide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7683</v>
      </c>
      <c r="F242" s="26">
        <f t="shared" si="58"/>
        <v>42614</v>
      </c>
      <c r="G242" s="27">
        <f>GETPIVOTDATA("report_count",Pivot!$B$7,"report_name",$C242,"reporting_month",$F242,"master_region",$B242)</f>
        <v>9822</v>
      </c>
      <c r="H242" s="26">
        <f t="shared" si="59"/>
        <v>42248</v>
      </c>
      <c r="I242" s="27">
        <f>GETPIVOTDATA("report_count",Pivot!$B$7,"report_name",$C242,"reporting_month",$H242,"master_region",$B242)</f>
        <v>10939</v>
      </c>
      <c r="J242" s="26">
        <f t="shared" si="60"/>
        <v>41883</v>
      </c>
      <c r="K242" s="27">
        <f>GETPIVOTDATA("report_count",Pivot!$B$7,"report_name",$C242,"reporting_month",$J242,"master_region",$B242)</f>
        <v>8451</v>
      </c>
      <c r="L242" s="26">
        <f t="shared" si="61"/>
        <v>41518</v>
      </c>
      <c r="M242" s="27">
        <f>GETPIVOTDATA("report_count",Pivot!$B$7,"report_name",$C242,"reporting_month",$L242,"master_region",$B242)</f>
        <v>8865</v>
      </c>
      <c r="N242" s="26">
        <f t="shared" si="62"/>
        <v>41153</v>
      </c>
      <c r="O242" s="27">
        <f>GETPIVOTDATA("report_count",Pivot!$B$7,"report_name",$C242,"reporting_month",$N242,"master_region",$B242)</f>
        <v>8055</v>
      </c>
    </row>
    <row r="243" spans="2:15" s="8" customFormat="1" ht="15.6" hidden="1" x14ac:dyDescent="0.35">
      <c r="B243" s="8" t="str">
        <f t="shared" si="56"/>
        <v>Nationwide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6779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9179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10996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9375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9481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9216</v>
      </c>
    </row>
    <row r="244" spans="2:15" s="8" customFormat="1" ht="15.6" hidden="1" x14ac:dyDescent="0.35">
      <c r="B244" s="8" t="str">
        <f t="shared" si="56"/>
        <v>Nationwide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7499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9406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10499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9369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9954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10831</v>
      </c>
    </row>
    <row r="245" spans="2:15" s="8" customFormat="1" ht="15.6" hidden="1" x14ac:dyDescent="0.35">
      <c r="B245" s="8" t="str">
        <f t="shared" si="56"/>
        <v>Nationwide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8661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10894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11651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11293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9716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10062</v>
      </c>
    </row>
    <row r="246" spans="2:15" s="8" customFormat="1" ht="15.6" hidden="1" x14ac:dyDescent="0.35">
      <c r="B246" s="8" t="str">
        <f t="shared" si="56"/>
        <v>Nationwide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5484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6385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7780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7778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6790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7071</v>
      </c>
    </row>
    <row r="247" spans="2:15" s="8" customFormat="1" ht="15.6" hidden="1" x14ac:dyDescent="0.35">
      <c r="B247" s="8" t="str">
        <f t="shared" si="56"/>
        <v>Nationwide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6189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7035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8261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8125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7297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7396</v>
      </c>
    </row>
    <row r="248" spans="2:15" s="8" customFormat="1" ht="15.6" hidden="1" x14ac:dyDescent="0.35">
      <c r="B248" s="8" t="str">
        <f t="shared" si="56"/>
        <v>Nationwide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8557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10563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10016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10357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9140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10168</v>
      </c>
    </row>
    <row r="249" spans="2:15" s="8" customFormat="1" ht="15.6" hidden="1" x14ac:dyDescent="0.35">
      <c r="D249" s="26"/>
      <c r="E249" s="38">
        <f>SUM(E237:E248)</f>
        <v>92193</v>
      </c>
      <c r="F249" s="39"/>
      <c r="G249" s="38">
        <f>SUM(G237:G248)</f>
        <v>117869</v>
      </c>
      <c r="H249" s="39"/>
      <c r="I249" s="38">
        <f>SUM(I237:I248)</f>
        <v>123952</v>
      </c>
      <c r="J249" s="39"/>
      <c r="K249" s="38">
        <f>SUM(K237:K248)</f>
        <v>111233</v>
      </c>
      <c r="L249" s="39"/>
      <c r="M249" s="38">
        <f>SUM(M237:M248)</f>
        <v>111351</v>
      </c>
      <c r="N249" s="39"/>
      <c r="O249" s="38">
        <f>SUM(O237:O248)</f>
        <v>111371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Nationwide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346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432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451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178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112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138</v>
      </c>
    </row>
    <row r="253" spans="2:15" s="8" customFormat="1" ht="15.6" hidden="1" x14ac:dyDescent="0.35">
      <c r="B253" s="8" t="str">
        <f t="shared" si="63"/>
        <v>Nationwide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343</v>
      </c>
      <c r="F253" s="26">
        <f t="shared" si="65"/>
        <v>42491</v>
      </c>
      <c r="G253" s="27">
        <f>GETPIVOTDATA("report_count",Pivot!$B$7,"report_name",$C253,"reporting_month",$F253,"master_region",$B253)</f>
        <v>429</v>
      </c>
      <c r="H253" s="26">
        <f t="shared" si="66"/>
        <v>42125</v>
      </c>
      <c r="I253" s="27">
        <f>GETPIVOTDATA("report_count",Pivot!$B$7,"report_name",$C253,"reporting_month",$H253,"master_region",$B253)</f>
        <v>444</v>
      </c>
      <c r="J253" s="26">
        <f t="shared" si="67"/>
        <v>41760</v>
      </c>
      <c r="K253" s="27">
        <f>GETPIVOTDATA("report_count",Pivot!$B$7,"report_name",$C253,"reporting_month",$J253,"master_region",$B253)</f>
        <v>252</v>
      </c>
      <c r="L253" s="26">
        <f t="shared" si="68"/>
        <v>41395</v>
      </c>
      <c r="M253" s="27">
        <f>GETPIVOTDATA("report_count",Pivot!$B$7,"report_name",$C253,"reporting_month",$L253,"master_region",$B253)</f>
        <v>179</v>
      </c>
      <c r="N253" s="26">
        <f t="shared" si="69"/>
        <v>41030</v>
      </c>
      <c r="O253" s="27">
        <f>GETPIVOTDATA("report_count",Pivot!$B$7,"report_name",$C253,"reporting_month",$N253,"master_region",$B253)</f>
        <v>142</v>
      </c>
    </row>
    <row r="254" spans="2:15" s="8" customFormat="1" ht="15.6" hidden="1" x14ac:dyDescent="0.35">
      <c r="B254" s="8" t="str">
        <f t="shared" si="63"/>
        <v>Nationwide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317</v>
      </c>
      <c r="F254" s="26">
        <f t="shared" si="65"/>
        <v>42522</v>
      </c>
      <c r="G254" s="27">
        <f>GETPIVOTDATA("report_count",Pivot!$B$7,"report_name",$C254,"reporting_month",$F254,"master_region",$B254)</f>
        <v>529</v>
      </c>
      <c r="H254" s="26">
        <f t="shared" si="66"/>
        <v>42156</v>
      </c>
      <c r="I254" s="27">
        <f>GETPIVOTDATA("report_count",Pivot!$B$7,"report_name",$C254,"reporting_month",$H254,"master_region",$B254)</f>
        <v>422</v>
      </c>
      <c r="J254" s="26">
        <f t="shared" si="67"/>
        <v>41791</v>
      </c>
      <c r="K254" s="27">
        <f>GETPIVOTDATA("report_count",Pivot!$B$7,"report_name",$C254,"reporting_month",$J254,"master_region",$B254)</f>
        <v>201</v>
      </c>
      <c r="L254" s="26">
        <f t="shared" si="68"/>
        <v>41426</v>
      </c>
      <c r="M254" s="27">
        <f>GETPIVOTDATA("report_count",Pivot!$B$7,"report_name",$C254,"reporting_month",$L254,"master_region",$B254)</f>
        <v>188</v>
      </c>
      <c r="N254" s="26">
        <f t="shared" si="69"/>
        <v>41061</v>
      </c>
      <c r="O254" s="27">
        <f>GETPIVOTDATA("report_count",Pivot!$B$7,"report_name",$C254,"reporting_month",$N254,"master_region",$B254)</f>
        <v>161</v>
      </c>
    </row>
    <row r="255" spans="2:15" s="8" customFormat="1" ht="15.6" hidden="1" x14ac:dyDescent="0.35">
      <c r="B255" s="8" t="str">
        <f t="shared" si="63"/>
        <v>Nationwide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193</v>
      </c>
      <c r="F255" s="26">
        <f t="shared" si="65"/>
        <v>42552</v>
      </c>
      <c r="G255" s="27">
        <f>GETPIVOTDATA("report_count",Pivot!$B$7,"report_name",$C255,"reporting_month",$F255,"master_region",$B255)</f>
        <v>444</v>
      </c>
      <c r="H255" s="26">
        <f t="shared" si="66"/>
        <v>42186</v>
      </c>
      <c r="I255" s="27">
        <f>GETPIVOTDATA("report_count",Pivot!$B$7,"report_name",$C255,"reporting_month",$H255,"master_region",$B255)</f>
        <v>622</v>
      </c>
      <c r="J255" s="26">
        <f t="shared" si="67"/>
        <v>41821</v>
      </c>
      <c r="K255" s="27">
        <f>GETPIVOTDATA("report_count",Pivot!$B$7,"report_name",$C255,"reporting_month",$J255,"master_region",$B255)</f>
        <v>212</v>
      </c>
      <c r="L255" s="26">
        <f t="shared" si="68"/>
        <v>41456</v>
      </c>
      <c r="M255" s="27">
        <f>GETPIVOTDATA("report_count",Pivot!$B$7,"report_name",$C255,"reporting_month",$L255,"master_region",$B255)</f>
        <v>125</v>
      </c>
      <c r="N255" s="26">
        <f t="shared" si="69"/>
        <v>41091</v>
      </c>
      <c r="O255" s="27">
        <f>GETPIVOTDATA("report_count",Pivot!$B$7,"report_name",$C255,"reporting_month",$N255,"master_region",$B255)</f>
        <v>167</v>
      </c>
    </row>
    <row r="256" spans="2:15" s="8" customFormat="1" ht="15.6" hidden="1" x14ac:dyDescent="0.35">
      <c r="B256" s="8" t="str">
        <f t="shared" si="63"/>
        <v>Nationwide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228</v>
      </c>
      <c r="F256" s="26">
        <f t="shared" si="65"/>
        <v>42583</v>
      </c>
      <c r="G256" s="27">
        <f>GETPIVOTDATA("report_count",Pivot!$B$7,"report_name",$C256,"reporting_month",$F256,"master_region",$B256)</f>
        <v>376</v>
      </c>
      <c r="H256" s="26">
        <f t="shared" si="66"/>
        <v>42217</v>
      </c>
      <c r="I256" s="27">
        <f>GETPIVOTDATA("report_count",Pivot!$B$7,"report_name",$C256,"reporting_month",$H256,"master_region",$B256)</f>
        <v>376</v>
      </c>
      <c r="J256" s="26">
        <f t="shared" si="67"/>
        <v>41852</v>
      </c>
      <c r="K256" s="27">
        <f>GETPIVOTDATA("report_count",Pivot!$B$7,"report_name",$C256,"reporting_month",$J256,"master_region",$B256)</f>
        <v>243</v>
      </c>
      <c r="L256" s="26">
        <f t="shared" si="68"/>
        <v>41487</v>
      </c>
      <c r="M256" s="27">
        <f>GETPIVOTDATA("report_count",Pivot!$B$7,"report_name",$C256,"reporting_month",$L256,"master_region",$B256)</f>
        <v>163</v>
      </c>
      <c r="N256" s="26">
        <f t="shared" si="69"/>
        <v>41122</v>
      </c>
      <c r="O256" s="27">
        <f>GETPIVOTDATA("report_count",Pivot!$B$7,"report_name",$C256,"reporting_month",$N256,"master_region",$B256)</f>
        <v>207</v>
      </c>
    </row>
    <row r="257" spans="2:15" s="8" customFormat="1" ht="15.6" hidden="1" x14ac:dyDescent="0.35">
      <c r="B257" s="8" t="str">
        <f t="shared" si="63"/>
        <v>Nationwide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244</v>
      </c>
      <c r="F257" s="26">
        <f t="shared" si="65"/>
        <v>42614</v>
      </c>
      <c r="G257" s="27">
        <f>GETPIVOTDATA("report_count",Pivot!$B$7,"report_name",$C257,"reporting_month",$F257,"master_region",$B257)</f>
        <v>308</v>
      </c>
      <c r="H257" s="26">
        <f t="shared" si="66"/>
        <v>42248</v>
      </c>
      <c r="I257" s="27">
        <f>GETPIVOTDATA("report_count",Pivot!$B$7,"report_name",$C257,"reporting_month",$H257,"master_region",$B257)</f>
        <v>397</v>
      </c>
      <c r="J257" s="26">
        <f t="shared" si="67"/>
        <v>41883</v>
      </c>
      <c r="K257" s="27">
        <f>GETPIVOTDATA("report_count",Pivot!$B$7,"report_name",$C257,"reporting_month",$J257,"master_region",$B257)</f>
        <v>282</v>
      </c>
      <c r="L257" s="26">
        <f t="shared" si="68"/>
        <v>41518</v>
      </c>
      <c r="M257" s="27">
        <f>GETPIVOTDATA("report_count",Pivot!$B$7,"report_name",$C257,"reporting_month",$L257,"master_region",$B257)</f>
        <v>157</v>
      </c>
      <c r="N257" s="26">
        <f t="shared" si="69"/>
        <v>41153</v>
      </c>
      <c r="O257" s="27">
        <f>GETPIVOTDATA("report_count",Pivot!$B$7,"report_name",$C257,"reporting_month",$N257,"master_region",$B257)</f>
        <v>77</v>
      </c>
    </row>
    <row r="258" spans="2:15" s="8" customFormat="1" ht="15.6" hidden="1" x14ac:dyDescent="0.35">
      <c r="B258" s="8" t="str">
        <f t="shared" si="63"/>
        <v>Nationwide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428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358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606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364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210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157</v>
      </c>
    </row>
    <row r="259" spans="2:15" s="8" customFormat="1" ht="15.6" hidden="1" x14ac:dyDescent="0.35">
      <c r="B259" s="8" t="str">
        <f t="shared" si="63"/>
        <v>Nationwide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210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370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430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454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163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139</v>
      </c>
    </row>
    <row r="260" spans="2:15" s="8" customFormat="1" ht="15.6" hidden="1" x14ac:dyDescent="0.35">
      <c r="B260" s="8" t="str">
        <f t="shared" si="63"/>
        <v>Nationwide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296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304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324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599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202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144</v>
      </c>
    </row>
    <row r="261" spans="2:15" s="8" customFormat="1" ht="15.6" hidden="1" x14ac:dyDescent="0.35">
      <c r="B261" s="8" t="str">
        <f t="shared" si="63"/>
        <v>Nationwide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154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258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207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242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91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67</v>
      </c>
    </row>
    <row r="262" spans="2:15" s="8" customFormat="1" ht="15.6" hidden="1" x14ac:dyDescent="0.35">
      <c r="B262" s="8" t="str">
        <f t="shared" si="63"/>
        <v>Nationwide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196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377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354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307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115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87</v>
      </c>
    </row>
    <row r="263" spans="2:15" s="8" customFormat="1" ht="15.6" hidden="1" x14ac:dyDescent="0.35">
      <c r="B263" s="8" t="str">
        <f t="shared" si="63"/>
        <v>Nationwide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270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317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369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409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172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180</v>
      </c>
    </row>
    <row r="264" spans="2:15" s="8" customFormat="1" ht="15.6" hidden="1" x14ac:dyDescent="0.35">
      <c r="D264" s="26"/>
      <c r="E264" s="38">
        <f>SUM(E252:E263)</f>
        <v>3225</v>
      </c>
      <c r="F264" s="39"/>
      <c r="G264" s="38">
        <f>SUM(G252:G263)</f>
        <v>4502</v>
      </c>
      <c r="H264" s="39"/>
      <c r="I264" s="38">
        <f>SUM(I252:I263)</f>
        <v>5002</v>
      </c>
      <c r="J264" s="39"/>
      <c r="K264" s="38">
        <f>SUM(K252:K263)</f>
        <v>3743</v>
      </c>
      <c r="L264" s="39"/>
      <c r="M264" s="38">
        <f>SUM(M252:M263)</f>
        <v>1877</v>
      </c>
      <c r="N264" s="39"/>
      <c r="O264" s="38">
        <f>SUM(O252:O263)</f>
        <v>1666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Nationwide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831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1137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967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1004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1035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933</v>
      </c>
    </row>
    <row r="267" spans="2:15" s="8" customFormat="1" ht="15.6" hidden="1" x14ac:dyDescent="0.35">
      <c r="B267" s="8" t="str">
        <f t="shared" si="70"/>
        <v>Nationwide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978</v>
      </c>
      <c r="F267" s="26">
        <f t="shared" si="72"/>
        <v>42491</v>
      </c>
      <c r="G267" s="27">
        <f>GETPIVOTDATA("report_count",Pivot!$B$7,"report_name",$C267,"reporting_month",$F267,"master_region",$B267)</f>
        <v>1086</v>
      </c>
      <c r="H267" s="26">
        <f t="shared" si="73"/>
        <v>42125</v>
      </c>
      <c r="I267" s="27">
        <f>GETPIVOTDATA("report_count",Pivot!$B$7,"report_name",$C267,"reporting_month",$H267,"master_region",$B267)</f>
        <v>1109</v>
      </c>
      <c r="J267" s="26">
        <f t="shared" si="74"/>
        <v>41760</v>
      </c>
      <c r="K267" s="27">
        <f>GETPIVOTDATA("report_count",Pivot!$B$7,"report_name",$C267,"reporting_month",$J267,"master_region",$B267)</f>
        <v>1044</v>
      </c>
      <c r="L267" s="26">
        <f t="shared" si="75"/>
        <v>41395</v>
      </c>
      <c r="M267" s="27">
        <f>GETPIVOTDATA("report_count",Pivot!$B$7,"report_name",$C267,"reporting_month",$L267,"master_region",$B267)</f>
        <v>1219</v>
      </c>
      <c r="N267" s="26">
        <f t="shared" si="76"/>
        <v>41030</v>
      </c>
      <c r="O267" s="27">
        <f>GETPIVOTDATA("report_count",Pivot!$B$7,"report_name",$C267,"reporting_month",$N267,"master_region",$B267)</f>
        <v>1028</v>
      </c>
    </row>
    <row r="268" spans="2:15" s="8" customFormat="1" ht="15.6" hidden="1" x14ac:dyDescent="0.35">
      <c r="B268" s="8" t="str">
        <f t="shared" si="70"/>
        <v>Nationwide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961</v>
      </c>
      <c r="F268" s="26">
        <f t="shared" si="72"/>
        <v>42522</v>
      </c>
      <c r="G268" s="27">
        <f>GETPIVOTDATA("report_count",Pivot!$B$7,"report_name",$C268,"reporting_month",$F268,"master_region",$B268)</f>
        <v>1138</v>
      </c>
      <c r="H268" s="26">
        <f t="shared" si="73"/>
        <v>42156</v>
      </c>
      <c r="I268" s="27">
        <f>GETPIVOTDATA("report_count",Pivot!$B$7,"report_name",$C268,"reporting_month",$H268,"master_region",$B268)</f>
        <v>1057</v>
      </c>
      <c r="J268" s="26">
        <f t="shared" si="74"/>
        <v>41791</v>
      </c>
      <c r="K268" s="27">
        <f>GETPIVOTDATA("report_count",Pivot!$B$7,"report_name",$C268,"reporting_month",$J268,"master_region",$B268)</f>
        <v>961</v>
      </c>
      <c r="L268" s="26">
        <f t="shared" si="75"/>
        <v>41426</v>
      </c>
      <c r="M268" s="27">
        <f>GETPIVOTDATA("report_count",Pivot!$B$7,"report_name",$C268,"reporting_month",$L268,"master_region",$B268)</f>
        <v>934</v>
      </c>
      <c r="N268" s="26">
        <f t="shared" si="76"/>
        <v>41061</v>
      </c>
      <c r="O268" s="27">
        <f>GETPIVOTDATA("report_count",Pivot!$B$7,"report_name",$C268,"reporting_month",$N268,"master_region",$B268)</f>
        <v>1133</v>
      </c>
    </row>
    <row r="269" spans="2:15" s="8" customFormat="1" ht="15.6" hidden="1" x14ac:dyDescent="0.35">
      <c r="B269" s="8" t="str">
        <f t="shared" si="70"/>
        <v>Nationwide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748</v>
      </c>
      <c r="F269" s="26">
        <f t="shared" si="72"/>
        <v>42552</v>
      </c>
      <c r="G269" s="27">
        <f>GETPIVOTDATA("report_count",Pivot!$B$7,"report_name",$C269,"reporting_month",$F269,"master_region",$B269)</f>
        <v>1129</v>
      </c>
      <c r="H269" s="26">
        <f t="shared" si="73"/>
        <v>42186</v>
      </c>
      <c r="I269" s="27">
        <f>GETPIVOTDATA("report_count",Pivot!$B$7,"report_name",$C269,"reporting_month",$H269,"master_region",$B269)</f>
        <v>1146</v>
      </c>
      <c r="J269" s="26">
        <f t="shared" si="74"/>
        <v>41821</v>
      </c>
      <c r="K269" s="27">
        <f>GETPIVOTDATA("report_count",Pivot!$B$7,"report_name",$C269,"reporting_month",$J269,"master_region",$B269)</f>
        <v>977</v>
      </c>
      <c r="L269" s="26">
        <f t="shared" si="75"/>
        <v>41456</v>
      </c>
      <c r="M269" s="27">
        <f>GETPIVOTDATA("report_count",Pivot!$B$7,"report_name",$C269,"reporting_month",$L269,"master_region",$B269)</f>
        <v>1074</v>
      </c>
      <c r="N269" s="26">
        <f t="shared" si="76"/>
        <v>41091</v>
      </c>
      <c r="O269" s="27">
        <f>GETPIVOTDATA("report_count",Pivot!$B$7,"report_name",$C269,"reporting_month",$N269,"master_region",$B269)</f>
        <v>988</v>
      </c>
    </row>
    <row r="270" spans="2:15" s="8" customFormat="1" ht="15.6" hidden="1" x14ac:dyDescent="0.35">
      <c r="B270" s="8" t="str">
        <f t="shared" si="70"/>
        <v>Nationwide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753</v>
      </c>
      <c r="F270" s="26">
        <f t="shared" si="72"/>
        <v>42583</v>
      </c>
      <c r="G270" s="27">
        <f>GETPIVOTDATA("report_count",Pivot!$B$7,"report_name",$C270,"reporting_month",$F270,"master_region",$B270)</f>
        <v>1049</v>
      </c>
      <c r="H270" s="26">
        <f t="shared" si="73"/>
        <v>42217</v>
      </c>
      <c r="I270" s="27">
        <f>GETPIVOTDATA("report_count",Pivot!$B$7,"report_name",$C270,"reporting_month",$H270,"master_region",$B270)</f>
        <v>992</v>
      </c>
      <c r="J270" s="26">
        <f t="shared" si="74"/>
        <v>41852</v>
      </c>
      <c r="K270" s="27">
        <f>GETPIVOTDATA("report_count",Pivot!$B$7,"report_name",$C270,"reporting_month",$J270,"master_region",$B270)</f>
        <v>969</v>
      </c>
      <c r="L270" s="26">
        <f t="shared" si="75"/>
        <v>41487</v>
      </c>
      <c r="M270" s="27">
        <f>GETPIVOTDATA("report_count",Pivot!$B$7,"report_name",$C270,"reporting_month",$L270,"master_region",$B270)</f>
        <v>1068</v>
      </c>
      <c r="N270" s="26">
        <f t="shared" si="76"/>
        <v>41122</v>
      </c>
      <c r="O270" s="27">
        <f>GETPIVOTDATA("report_count",Pivot!$B$7,"report_name",$C270,"reporting_month",$N270,"master_region",$B270)</f>
        <v>1076</v>
      </c>
    </row>
    <row r="271" spans="2:15" s="8" customFormat="1" ht="15.6" hidden="1" x14ac:dyDescent="0.35">
      <c r="B271" s="8" t="str">
        <f t="shared" si="70"/>
        <v>Nationwide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773</v>
      </c>
      <c r="F271" s="26">
        <f t="shared" si="72"/>
        <v>42614</v>
      </c>
      <c r="G271" s="27">
        <f>GETPIVOTDATA("report_count",Pivot!$B$7,"report_name",$C271,"reporting_month",$F271,"master_region",$B271)</f>
        <v>1053</v>
      </c>
      <c r="H271" s="26">
        <f t="shared" si="73"/>
        <v>42248</v>
      </c>
      <c r="I271" s="27">
        <f>GETPIVOTDATA("report_count",Pivot!$B$7,"report_name",$C271,"reporting_month",$H271,"master_region",$B271)</f>
        <v>1067</v>
      </c>
      <c r="J271" s="26">
        <f t="shared" si="74"/>
        <v>41883</v>
      </c>
      <c r="K271" s="27">
        <f>GETPIVOTDATA("report_count",Pivot!$B$7,"report_name",$C271,"reporting_month",$J271,"master_region",$B271)</f>
        <v>900</v>
      </c>
      <c r="L271" s="26">
        <f t="shared" si="75"/>
        <v>41518</v>
      </c>
      <c r="M271" s="27">
        <f>GETPIVOTDATA("report_count",Pivot!$B$7,"report_name",$C271,"reporting_month",$L271,"master_region",$B271)</f>
        <v>944</v>
      </c>
      <c r="N271" s="26">
        <f t="shared" si="76"/>
        <v>41153</v>
      </c>
      <c r="O271" s="27">
        <f>GETPIVOTDATA("report_count",Pivot!$B$7,"report_name",$C271,"reporting_month",$N271,"master_region",$B271)</f>
        <v>852</v>
      </c>
    </row>
    <row r="272" spans="2:15" s="8" customFormat="1" ht="15.6" hidden="1" x14ac:dyDescent="0.35">
      <c r="B272" s="8" t="str">
        <f t="shared" si="70"/>
        <v>Nationwide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640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896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1092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980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1024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1053</v>
      </c>
    </row>
    <row r="273" spans="2:15" s="8" customFormat="1" ht="15.6" hidden="1" x14ac:dyDescent="0.35">
      <c r="B273" s="8" t="str">
        <f t="shared" si="70"/>
        <v>Nationwide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670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1026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1069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879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998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1111</v>
      </c>
    </row>
    <row r="274" spans="2:15" s="8" customFormat="1" ht="15.6" hidden="1" x14ac:dyDescent="0.35">
      <c r="B274" s="8" t="str">
        <f t="shared" si="70"/>
        <v>Nationwide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832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1066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1260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1129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1066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1139</v>
      </c>
    </row>
    <row r="275" spans="2:15" s="8" customFormat="1" ht="15.6" hidden="1" x14ac:dyDescent="0.35">
      <c r="B275" s="8" t="str">
        <f t="shared" si="70"/>
        <v>Nationwide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542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687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819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744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827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741</v>
      </c>
    </row>
    <row r="276" spans="2:15" s="8" customFormat="1" ht="15.6" hidden="1" x14ac:dyDescent="0.35">
      <c r="B276" s="8" t="str">
        <f t="shared" si="70"/>
        <v>Nationwide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616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778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861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809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815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779</v>
      </c>
    </row>
    <row r="277" spans="2:15" s="8" customFormat="1" ht="15.6" hidden="1" x14ac:dyDescent="0.35">
      <c r="B277" s="8" t="str">
        <f t="shared" si="70"/>
        <v>Nationwide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786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997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1018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1058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983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1054</v>
      </c>
    </row>
    <row r="278" spans="2:15" s="8" customFormat="1" ht="15.6" hidden="1" x14ac:dyDescent="0.35">
      <c r="D278" s="26"/>
      <c r="E278" s="38">
        <f>SUM(E266:E277)</f>
        <v>9130</v>
      </c>
      <c r="F278" s="39"/>
      <c r="G278" s="38">
        <f>SUM(G266:G277)</f>
        <v>12042</v>
      </c>
      <c r="H278" s="39"/>
      <c r="I278" s="38">
        <f>SUM(I266:I277)</f>
        <v>12457</v>
      </c>
      <c r="J278" s="39"/>
      <c r="K278" s="38">
        <f>SUM(K266:K277)</f>
        <v>11454</v>
      </c>
      <c r="L278" s="39"/>
      <c r="M278" s="38">
        <f>SUM(M266:M277)</f>
        <v>11987</v>
      </c>
      <c r="N278" s="39"/>
      <c r="O278" s="38">
        <f>SUM(O266:O277)</f>
        <v>11887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Nationwide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1571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1979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1982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2021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2019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1799</v>
      </c>
    </row>
    <row r="281" spans="2:15" s="8" customFormat="1" ht="15.6" hidden="1" x14ac:dyDescent="0.35">
      <c r="B281" s="8" t="str">
        <f t="shared" si="77"/>
        <v>Nationwide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1623</v>
      </c>
      <c r="F281" s="26">
        <f t="shared" si="79"/>
        <v>42491</v>
      </c>
      <c r="G281" s="27">
        <f>GETPIVOTDATA("report_count",Pivot!$B$7,"report_name",$C281,"reporting_month",$F281,"master_region",$B281)</f>
        <v>2080</v>
      </c>
      <c r="H281" s="26">
        <f t="shared" si="80"/>
        <v>42125</v>
      </c>
      <c r="I281" s="27">
        <f>GETPIVOTDATA("report_count",Pivot!$B$7,"report_name",$C281,"reporting_month",$H281,"master_region",$B281)</f>
        <v>2041</v>
      </c>
      <c r="J281" s="26">
        <f t="shared" si="81"/>
        <v>41760</v>
      </c>
      <c r="K281" s="27">
        <f>GETPIVOTDATA("report_count",Pivot!$B$7,"report_name",$C281,"reporting_month",$J281,"master_region",$B281)</f>
        <v>2087</v>
      </c>
      <c r="L281" s="26">
        <f t="shared" si="82"/>
        <v>41395</v>
      </c>
      <c r="M281" s="27">
        <f>GETPIVOTDATA("report_count",Pivot!$B$7,"report_name",$C281,"reporting_month",$L281,"master_region",$B281)</f>
        <v>2353</v>
      </c>
      <c r="N281" s="26">
        <f t="shared" si="83"/>
        <v>41030</v>
      </c>
      <c r="O281" s="27">
        <f>GETPIVOTDATA("report_count",Pivot!$B$7,"report_name",$C281,"reporting_month",$N281,"master_region",$B281)</f>
        <v>1932</v>
      </c>
    </row>
    <row r="282" spans="2:15" s="8" customFormat="1" ht="15.6" hidden="1" x14ac:dyDescent="0.35">
      <c r="B282" s="8" t="str">
        <f t="shared" si="77"/>
        <v>Nationwide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1657</v>
      </c>
      <c r="F282" s="26">
        <f t="shared" si="79"/>
        <v>42522</v>
      </c>
      <c r="G282" s="27">
        <f>GETPIVOTDATA("report_count",Pivot!$B$7,"report_name",$C282,"reporting_month",$F282,"master_region",$B282)</f>
        <v>2018</v>
      </c>
      <c r="H282" s="26">
        <f t="shared" si="80"/>
        <v>42156</v>
      </c>
      <c r="I282" s="27">
        <f>GETPIVOTDATA("report_count",Pivot!$B$7,"report_name",$C282,"reporting_month",$H282,"master_region",$B282)</f>
        <v>1887</v>
      </c>
      <c r="J282" s="26">
        <f t="shared" si="81"/>
        <v>41791</v>
      </c>
      <c r="K282" s="27">
        <f>GETPIVOTDATA("report_count",Pivot!$B$7,"report_name",$C282,"reporting_month",$J282,"master_region",$B282)</f>
        <v>1706</v>
      </c>
      <c r="L282" s="26">
        <f t="shared" si="82"/>
        <v>41426</v>
      </c>
      <c r="M282" s="27">
        <f>GETPIVOTDATA("report_count",Pivot!$B$7,"report_name",$C282,"reporting_month",$L282,"master_region",$B282)</f>
        <v>1856</v>
      </c>
      <c r="N282" s="26">
        <f t="shared" si="83"/>
        <v>41061</v>
      </c>
      <c r="O282" s="27">
        <f>GETPIVOTDATA("report_count",Pivot!$B$7,"report_name",$C282,"reporting_month",$N282,"master_region",$B282)</f>
        <v>2046</v>
      </c>
    </row>
    <row r="283" spans="2:15" s="8" customFormat="1" ht="15.6" hidden="1" x14ac:dyDescent="0.35">
      <c r="B283" s="8" t="str">
        <f t="shared" si="77"/>
        <v>Nationwide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1420</v>
      </c>
      <c r="F283" s="26">
        <f t="shared" si="79"/>
        <v>42552</v>
      </c>
      <c r="G283" s="27">
        <f>GETPIVOTDATA("report_count",Pivot!$B$7,"report_name",$C283,"reporting_month",$F283,"master_region",$B283)</f>
        <v>2097</v>
      </c>
      <c r="H283" s="26">
        <f t="shared" si="80"/>
        <v>42186</v>
      </c>
      <c r="I283" s="27">
        <f>GETPIVOTDATA("report_count",Pivot!$B$7,"report_name",$C283,"reporting_month",$H283,"master_region",$B283)</f>
        <v>2319</v>
      </c>
      <c r="J283" s="26">
        <f t="shared" si="81"/>
        <v>41821</v>
      </c>
      <c r="K283" s="27">
        <f>GETPIVOTDATA("report_count",Pivot!$B$7,"report_name",$C283,"reporting_month",$J283,"master_region",$B283)</f>
        <v>1898</v>
      </c>
      <c r="L283" s="26">
        <f t="shared" si="82"/>
        <v>41456</v>
      </c>
      <c r="M283" s="27">
        <f>GETPIVOTDATA("report_count",Pivot!$B$7,"report_name",$C283,"reporting_month",$L283,"master_region",$B283)</f>
        <v>1936</v>
      </c>
      <c r="N283" s="26">
        <f t="shared" si="83"/>
        <v>41091</v>
      </c>
      <c r="O283" s="27">
        <f>GETPIVOTDATA("report_count",Pivot!$B$7,"report_name",$C283,"reporting_month",$N283,"master_region",$B283)</f>
        <v>2081</v>
      </c>
    </row>
    <row r="284" spans="2:15" s="8" customFormat="1" ht="15.6" hidden="1" x14ac:dyDescent="0.35">
      <c r="B284" s="8" t="str">
        <f t="shared" si="77"/>
        <v>Nationwide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1481</v>
      </c>
      <c r="F284" s="26">
        <f t="shared" si="79"/>
        <v>42583</v>
      </c>
      <c r="G284" s="27">
        <f>GETPIVOTDATA("report_count",Pivot!$B$7,"report_name",$C284,"reporting_month",$F284,"master_region",$B284)</f>
        <v>1921</v>
      </c>
      <c r="H284" s="26">
        <f t="shared" si="80"/>
        <v>42217</v>
      </c>
      <c r="I284" s="27">
        <f>GETPIVOTDATA("report_count",Pivot!$B$7,"report_name",$C284,"reporting_month",$H284,"master_region",$B284)</f>
        <v>1984</v>
      </c>
      <c r="J284" s="26">
        <f t="shared" si="81"/>
        <v>41852</v>
      </c>
      <c r="K284" s="27">
        <f>GETPIVOTDATA("report_count",Pivot!$B$7,"report_name",$C284,"reporting_month",$J284,"master_region",$B284)</f>
        <v>1765</v>
      </c>
      <c r="L284" s="26">
        <f t="shared" si="82"/>
        <v>41487</v>
      </c>
      <c r="M284" s="27">
        <f>GETPIVOTDATA("report_count",Pivot!$B$7,"report_name",$C284,"reporting_month",$L284,"master_region",$B284)</f>
        <v>2088</v>
      </c>
      <c r="N284" s="26">
        <f t="shared" si="83"/>
        <v>41122</v>
      </c>
      <c r="O284" s="27">
        <f>GETPIVOTDATA("report_count",Pivot!$B$7,"report_name",$C284,"reporting_month",$N284,"master_region",$B284)</f>
        <v>2091</v>
      </c>
    </row>
    <row r="285" spans="2:15" s="8" customFormat="1" ht="15.6" hidden="1" x14ac:dyDescent="0.35">
      <c r="B285" s="8" t="str">
        <f t="shared" si="77"/>
        <v>Nationwide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1356</v>
      </c>
      <c r="F285" s="26">
        <f t="shared" si="79"/>
        <v>42614</v>
      </c>
      <c r="G285" s="27">
        <f>GETPIVOTDATA("report_count",Pivot!$B$7,"report_name",$C285,"reporting_month",$F285,"master_region",$B285)</f>
        <v>1909</v>
      </c>
      <c r="H285" s="26">
        <f t="shared" si="80"/>
        <v>42248</v>
      </c>
      <c r="I285" s="27">
        <f>GETPIVOTDATA("report_count",Pivot!$B$7,"report_name",$C285,"reporting_month",$H285,"master_region",$B285)</f>
        <v>2076</v>
      </c>
      <c r="J285" s="26">
        <f t="shared" si="81"/>
        <v>41883</v>
      </c>
      <c r="K285" s="27">
        <f>GETPIVOTDATA("report_count",Pivot!$B$7,"report_name",$C285,"reporting_month",$J285,"master_region",$B285)</f>
        <v>1516</v>
      </c>
      <c r="L285" s="26">
        <f t="shared" si="82"/>
        <v>41518</v>
      </c>
      <c r="M285" s="27">
        <f>GETPIVOTDATA("report_count",Pivot!$B$7,"report_name",$C285,"reporting_month",$L285,"master_region",$B285)</f>
        <v>1857</v>
      </c>
      <c r="N285" s="26">
        <f t="shared" si="83"/>
        <v>41153</v>
      </c>
      <c r="O285" s="27">
        <f>GETPIVOTDATA("report_count",Pivot!$B$7,"report_name",$C285,"reporting_month",$N285,"master_region",$B285)</f>
        <v>1710</v>
      </c>
    </row>
    <row r="286" spans="2:15" s="8" customFormat="1" ht="15.6" hidden="1" x14ac:dyDescent="0.35">
      <c r="B286" s="8" t="str">
        <f t="shared" si="77"/>
        <v>Nationwide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1194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1707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2073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1758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1969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1796</v>
      </c>
    </row>
    <row r="287" spans="2:15" s="8" customFormat="1" ht="15.6" hidden="1" x14ac:dyDescent="0.35">
      <c r="B287" s="8" t="str">
        <f t="shared" si="77"/>
        <v>Nationwide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1315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1768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2043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1746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2053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2282</v>
      </c>
    </row>
    <row r="288" spans="2:15" s="8" customFormat="1" ht="15.6" hidden="1" x14ac:dyDescent="0.35">
      <c r="B288" s="8" t="str">
        <f t="shared" si="77"/>
        <v>Nationwide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1561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1978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2047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1945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1923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2007</v>
      </c>
    </row>
    <row r="289" spans="2:15" s="8" customFormat="1" ht="15.6" hidden="1" x14ac:dyDescent="0.35">
      <c r="B289" s="8" t="str">
        <f t="shared" si="77"/>
        <v>Nationwide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1017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1056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1316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1338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1352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1407</v>
      </c>
    </row>
    <row r="290" spans="2:15" s="8" customFormat="1" ht="15.6" hidden="1" x14ac:dyDescent="0.35">
      <c r="B290" s="8" t="str">
        <f t="shared" si="77"/>
        <v>Nationwide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1228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1151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1498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1467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1424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1565</v>
      </c>
    </row>
    <row r="291" spans="2:15" s="8" customFormat="1" ht="15.6" hidden="1" x14ac:dyDescent="0.35">
      <c r="B291" s="8" t="str">
        <f t="shared" si="77"/>
        <v>Nationwide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1516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1883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1807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1968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1819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2003</v>
      </c>
    </row>
    <row r="292" spans="2:15" s="8" customFormat="1" ht="15.6" hidden="1" x14ac:dyDescent="0.35">
      <c r="D292" s="26"/>
      <c r="E292" s="38">
        <f>SUM(E280:E291)</f>
        <v>16939</v>
      </c>
      <c r="F292" s="39"/>
      <c r="G292" s="38">
        <f>SUM(G280:G291)</f>
        <v>21547</v>
      </c>
      <c r="H292" s="39"/>
      <c r="I292" s="38">
        <f>SUM(I280:I291)</f>
        <v>23073</v>
      </c>
      <c r="J292" s="39"/>
      <c r="K292" s="38">
        <f>SUM(K280:K291)</f>
        <v>21215</v>
      </c>
      <c r="L292" s="39"/>
      <c r="M292" s="38">
        <f>SUM(M280:M291)</f>
        <v>22649</v>
      </c>
      <c r="N292" s="39"/>
      <c r="O292" s="38">
        <f>SUM(O280:O291)</f>
        <v>22719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3">
        <f>M249</f>
        <v>111351</v>
      </c>
      <c r="G317" s="45">
        <f>M264</f>
        <v>1877</v>
      </c>
      <c r="H317" s="43">
        <f>M278</f>
        <v>11987</v>
      </c>
      <c r="I317" s="43">
        <f>M292</f>
        <v>22649</v>
      </c>
    </row>
    <row r="318" spans="5:9" s="8" customFormat="1" ht="15.6" x14ac:dyDescent="0.35">
      <c r="E318" s="35">
        <f>C34</f>
        <v>42064</v>
      </c>
      <c r="F318" s="44">
        <f>K249</f>
        <v>111233</v>
      </c>
      <c r="G318" s="46">
        <f>K264</f>
        <v>3743</v>
      </c>
      <c r="H318" s="44">
        <f>K278</f>
        <v>11454</v>
      </c>
      <c r="I318" s="44">
        <f>K292</f>
        <v>21215</v>
      </c>
    </row>
    <row r="319" spans="5:9" s="8" customFormat="1" ht="15.6" x14ac:dyDescent="0.35">
      <c r="E319" s="32">
        <f>C35</f>
        <v>42430</v>
      </c>
      <c r="F319" s="43">
        <f>I249</f>
        <v>123952</v>
      </c>
      <c r="G319" s="45">
        <f>I264</f>
        <v>5002</v>
      </c>
      <c r="H319" s="43">
        <f>I278</f>
        <v>12457</v>
      </c>
      <c r="I319" s="43">
        <f>I292</f>
        <v>23073</v>
      </c>
    </row>
    <row r="320" spans="5:9" s="8" customFormat="1" ht="15.6" x14ac:dyDescent="0.35">
      <c r="E320" s="35">
        <f>C36</f>
        <v>42795</v>
      </c>
      <c r="F320" s="44">
        <f>G249</f>
        <v>117869</v>
      </c>
      <c r="G320" s="46">
        <f>G264</f>
        <v>4502</v>
      </c>
      <c r="H320" s="44">
        <f>G278</f>
        <v>12042</v>
      </c>
      <c r="I320" s="44">
        <f>G292</f>
        <v>21547</v>
      </c>
    </row>
    <row r="321" spans="3:9" s="8" customFormat="1" ht="15.6" x14ac:dyDescent="0.35">
      <c r="E321" s="32">
        <f>C37</f>
        <v>43160</v>
      </c>
      <c r="F321" s="43">
        <f>E249</f>
        <v>92193</v>
      </c>
      <c r="G321" s="45">
        <f>E264</f>
        <v>3225</v>
      </c>
      <c r="H321" s="45">
        <f>E278</f>
        <v>9130</v>
      </c>
      <c r="I321" s="43">
        <f>E292</f>
        <v>16939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0.75306362603473465</v>
      </c>
      <c r="E324" s="42">
        <f>G317/SUM($F317:$I317)</f>
        <v>1.2694097278580316E-2</v>
      </c>
      <c r="F324" s="42">
        <f>H317/SUM($F317:$I317)</f>
        <v>8.1067737921333122E-2</v>
      </c>
      <c r="G324" s="42">
        <f>I317/SUM($F317:$I317)</f>
        <v>0.15317453876535195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0.75338142165329003</v>
      </c>
      <c r="E325" s="42">
        <f>G318/SUM($F318:$I318)</f>
        <v>2.535134952081005E-2</v>
      </c>
      <c r="F325" s="42">
        <f>H318/SUM($F318:$I318)</f>
        <v>7.7577974194859289E-2</v>
      </c>
      <c r="G325" s="42">
        <f>I318/SUM($F318:$I318)</f>
        <v>0.14368925463104068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0.75358089540624007</v>
      </c>
      <c r="E326" s="42">
        <f>G319/SUM($F319:$I319)</f>
        <v>3.0410252668952604E-2</v>
      </c>
      <c r="F326" s="42">
        <f>H319/SUM($F319:$I319)</f>
        <v>7.573380997543834E-2</v>
      </c>
      <c r="G326" s="42">
        <f>I319/SUM($F319:$I319)</f>
        <v>0.14027504194936893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0.75576429853808669</v>
      </c>
      <c r="E327" s="42">
        <f>G320/SUM($F320:$I320)</f>
        <v>2.8866375993844576E-2</v>
      </c>
      <c r="F327" s="42">
        <f>H320/SUM($F320:$I320)</f>
        <v>7.7212105668120035E-2</v>
      </c>
      <c r="G327" s="42">
        <f>I320/SUM($F320:$I320)</f>
        <v>0.13815721979994872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0.75887131956505638</v>
      </c>
      <c r="E328" s="42">
        <f>G321/SUM($F321:$I321)</f>
        <v>2.6546050194671034E-2</v>
      </c>
      <c r="F328" s="42">
        <f>H321/SUM($F321:$I321)</f>
        <v>7.5152073884448542E-2</v>
      </c>
      <c r="G328" s="42">
        <f>I321/SUM($F321:$I321)</f>
        <v>0.13943055635582408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C85"/>
  <sheetViews>
    <sheetView topLeftCell="CI1" workbookViewId="0">
      <selection activeCell="DB8" sqref="DB8"/>
    </sheetView>
  </sheetViews>
  <sheetFormatPr defaultRowHeight="14.4" x14ac:dyDescent="0.3"/>
  <cols>
    <col min="2" max="2" width="18.77734375" bestFit="1" customWidth="1"/>
    <col min="3" max="3" width="20.6640625" bestFit="1" customWidth="1"/>
    <col min="4" max="4" width="11.5546875" bestFit="1" customWidth="1"/>
    <col min="5" max="5" width="8.109375" bestFit="1" customWidth="1"/>
    <col min="6" max="6" width="8.6640625" bestFit="1" customWidth="1"/>
    <col min="7" max="7" width="10.6640625" bestFit="1" customWidth="1"/>
    <col min="8" max="8" width="8.88671875" bestFit="1" customWidth="1"/>
    <col min="9" max="9" width="10.109375" bestFit="1" customWidth="1"/>
    <col min="10" max="10" width="23.44140625" bestFit="1" customWidth="1"/>
    <col min="11" max="11" width="15.109375" bestFit="1" customWidth="1"/>
    <col min="12" max="12" width="11.5546875" bestFit="1" customWidth="1"/>
    <col min="13" max="14" width="8.88671875" bestFit="1" customWidth="1"/>
    <col min="15" max="15" width="10.6640625" bestFit="1" customWidth="1"/>
    <col min="16" max="16" width="8.88671875" bestFit="1" customWidth="1"/>
    <col min="17" max="17" width="10.109375" bestFit="1" customWidth="1"/>
    <col min="18" max="18" width="17.88671875" bestFit="1" customWidth="1"/>
    <col min="19" max="19" width="22.6640625" bestFit="1" customWidth="1"/>
    <col min="20" max="20" width="11.5546875" bestFit="1" customWidth="1"/>
    <col min="21" max="21" width="8.109375" bestFit="1" customWidth="1"/>
    <col min="22" max="22" width="8.6640625" bestFit="1" customWidth="1"/>
    <col min="23" max="23" width="10.6640625" bestFit="1" customWidth="1"/>
    <col min="24" max="24" width="8.88671875" bestFit="1" customWidth="1"/>
    <col min="25" max="25" width="10.109375" bestFit="1" customWidth="1"/>
    <col min="26" max="26" width="25.5546875" bestFit="1" customWidth="1"/>
    <col min="27" max="27" width="12.33203125" bestFit="1" customWidth="1"/>
    <col min="28" max="28" width="11.5546875" bestFit="1" customWidth="1"/>
    <col min="29" max="30" width="8.88671875" bestFit="1" customWidth="1"/>
    <col min="31" max="31" width="11.44140625" bestFit="1" customWidth="1"/>
    <col min="32" max="32" width="8.88671875" bestFit="1" customWidth="1"/>
    <col min="33" max="33" width="10.44140625" bestFit="1" customWidth="1"/>
    <col min="34" max="34" width="15.109375" bestFit="1" customWidth="1"/>
    <col min="35" max="35" width="11.33203125" bestFit="1" customWidth="1"/>
    <col min="36" max="36" width="11.5546875" bestFit="1" customWidth="1"/>
    <col min="37" max="37" width="8.109375" bestFit="1" customWidth="1"/>
    <col min="38" max="38" width="8.6640625" bestFit="1" customWidth="1"/>
    <col min="39" max="39" width="10.6640625" bestFit="1" customWidth="1"/>
    <col min="40" max="40" width="8.88671875" bestFit="1" customWidth="1"/>
    <col min="41" max="41" width="10.109375" bestFit="1" customWidth="1"/>
    <col min="42" max="42" width="14.109375" bestFit="1" customWidth="1"/>
    <col min="43" max="43" width="19" bestFit="1" customWidth="1"/>
    <col min="44" max="44" width="11.5546875" bestFit="1" customWidth="1"/>
    <col min="45" max="45" width="8.109375" bestFit="1" customWidth="1"/>
    <col min="46" max="46" width="8.6640625" bestFit="1" customWidth="1"/>
    <col min="47" max="47" width="10.6640625" bestFit="1" customWidth="1"/>
    <col min="48" max="48" width="8.88671875" bestFit="1" customWidth="1"/>
    <col min="49" max="49" width="10.109375" bestFit="1" customWidth="1"/>
    <col min="50" max="50" width="21.88671875" bestFit="1" customWidth="1"/>
    <col min="51" max="51" width="17.33203125" bestFit="1" customWidth="1"/>
    <col min="52" max="52" width="11.5546875" bestFit="1" customWidth="1"/>
    <col min="53" max="53" width="8.109375" bestFit="1" customWidth="1"/>
    <col min="54" max="54" width="8.6640625" bestFit="1" customWidth="1"/>
    <col min="55" max="55" width="10.6640625" bestFit="1" customWidth="1"/>
    <col min="57" max="57" width="10.109375" bestFit="1" customWidth="1"/>
    <col min="58" max="58" width="20.109375" bestFit="1" customWidth="1"/>
    <col min="59" max="59" width="8.88671875" bestFit="1" customWidth="1"/>
    <col min="60" max="60" width="11.5546875" bestFit="1" customWidth="1"/>
    <col min="61" max="61" width="8.109375" bestFit="1" customWidth="1"/>
    <col min="62" max="62" width="8.6640625" bestFit="1" customWidth="1"/>
    <col min="63" max="63" width="10.6640625" bestFit="1" customWidth="1"/>
    <col min="65" max="65" width="10.109375" bestFit="1" customWidth="1"/>
    <col min="66" max="66" width="11.21875" bestFit="1" customWidth="1"/>
    <col min="67" max="67" width="10.109375" bestFit="1" customWidth="1"/>
    <col min="68" max="68" width="11.5546875" bestFit="1" customWidth="1"/>
    <col min="69" max="69" width="8.109375" bestFit="1" customWidth="1"/>
    <col min="70" max="70" width="8.6640625" bestFit="1" customWidth="1"/>
    <col min="71" max="71" width="10.6640625" bestFit="1" customWidth="1"/>
    <col min="73" max="73" width="10.109375" bestFit="1" customWidth="1"/>
    <col min="74" max="74" width="12.77734375" bestFit="1" customWidth="1"/>
    <col min="75" max="75" width="9.88671875" bestFit="1" customWidth="1"/>
    <col min="76" max="76" width="11.5546875" bestFit="1" customWidth="1"/>
    <col min="77" max="77" width="8.109375" bestFit="1" customWidth="1"/>
    <col min="78" max="78" width="8.6640625" bestFit="1" customWidth="1"/>
    <col min="79" max="79" width="10.6640625" bestFit="1" customWidth="1"/>
    <col min="81" max="81" width="10.109375" bestFit="1" customWidth="1"/>
    <col min="82" max="82" width="12.5546875" bestFit="1" customWidth="1"/>
    <col min="83" max="83" width="17.44140625" bestFit="1" customWidth="1"/>
    <col min="84" max="84" width="11.5546875" bestFit="1" customWidth="1"/>
    <col min="85" max="85" width="8.109375" bestFit="1" customWidth="1"/>
    <col min="86" max="86" width="8.6640625" bestFit="1" customWidth="1"/>
    <col min="87" max="87" width="10.6640625" bestFit="1" customWidth="1"/>
    <col min="89" max="89" width="10.109375" bestFit="1" customWidth="1"/>
    <col min="90" max="90" width="20.21875" bestFit="1" customWidth="1"/>
    <col min="91" max="91" width="12.109375" bestFit="1" customWidth="1"/>
    <col min="92" max="92" width="11.5546875" bestFit="1" customWidth="1"/>
    <col min="93" max="93" width="8.109375" bestFit="1" customWidth="1"/>
    <col min="94" max="94" width="8.6640625" bestFit="1" customWidth="1"/>
    <col min="95" max="95" width="10.6640625" bestFit="1" customWidth="1"/>
    <col min="96" max="96" width="8.88671875" bestFit="1" customWidth="1"/>
    <col min="97" max="97" width="10.109375" bestFit="1" customWidth="1"/>
    <col min="98" max="98" width="14.88671875" bestFit="1" customWidth="1"/>
    <col min="99" max="99" width="9.88671875" bestFit="1" customWidth="1"/>
    <col min="100" max="100" width="11.5546875" bestFit="1" customWidth="1"/>
    <col min="101" max="101" width="8.109375" bestFit="1" customWidth="1"/>
    <col min="102" max="102" width="8.6640625" bestFit="1" customWidth="1"/>
    <col min="103" max="103" width="10.6640625" bestFit="1" customWidth="1"/>
    <col min="104" max="104" width="8.88671875" bestFit="1" customWidth="1"/>
    <col min="105" max="105" width="10.109375" bestFit="1" customWidth="1"/>
    <col min="106" max="106" width="12.5546875" bestFit="1" customWidth="1"/>
    <col min="107" max="107" width="11.44140625" bestFit="1" customWidth="1"/>
  </cols>
  <sheetData>
    <row r="1" spans="2:107" x14ac:dyDescent="0.3">
      <c r="B1" s="1" t="s">
        <v>55</v>
      </c>
      <c r="C1" t="s">
        <v>56</v>
      </c>
    </row>
    <row r="3" spans="2:107" x14ac:dyDescent="0.3">
      <c r="B3" t="s">
        <v>23</v>
      </c>
    </row>
    <row r="4" spans="2:107" x14ac:dyDescent="0.3">
      <c r="B4" s="14">
        <v>43160</v>
      </c>
    </row>
    <row r="7" spans="2:107" x14ac:dyDescent="0.3">
      <c r="B7" s="1" t="s">
        <v>14</v>
      </c>
      <c r="C7" s="1" t="s">
        <v>6</v>
      </c>
    </row>
    <row r="8" spans="2:107" x14ac:dyDescent="0.3">
      <c r="C8" t="s">
        <v>15</v>
      </c>
      <c r="J8" t="s">
        <v>16</v>
      </c>
      <c r="K8" t="s">
        <v>17</v>
      </c>
      <c r="R8" t="s">
        <v>18</v>
      </c>
      <c r="S8" t="s">
        <v>19</v>
      </c>
      <c r="Z8" t="s">
        <v>20</v>
      </c>
      <c r="AA8" t="s">
        <v>21</v>
      </c>
      <c r="AH8" t="s">
        <v>22</v>
      </c>
      <c r="AI8" t="s">
        <v>30</v>
      </c>
      <c r="AP8" t="s">
        <v>31</v>
      </c>
      <c r="AQ8" t="s">
        <v>32</v>
      </c>
      <c r="AX8" t="s">
        <v>33</v>
      </c>
      <c r="AY8" t="s">
        <v>34</v>
      </c>
      <c r="BF8" t="s">
        <v>35</v>
      </c>
      <c r="BG8" t="s">
        <v>36</v>
      </c>
      <c r="BN8" t="s">
        <v>37</v>
      </c>
      <c r="BO8" t="s">
        <v>47</v>
      </c>
      <c r="BV8" t="s">
        <v>48</v>
      </c>
      <c r="BW8" t="s">
        <v>49</v>
      </c>
      <c r="CD8" t="s">
        <v>50</v>
      </c>
      <c r="CE8" t="s">
        <v>51</v>
      </c>
      <c r="CL8" t="s">
        <v>52</v>
      </c>
      <c r="CM8" t="s">
        <v>53</v>
      </c>
      <c r="CT8" t="s">
        <v>54</v>
      </c>
      <c r="CU8" t="s">
        <v>57</v>
      </c>
      <c r="DB8" t="s">
        <v>58</v>
      </c>
      <c r="DC8" t="s">
        <v>7</v>
      </c>
    </row>
    <row r="9" spans="2:107" x14ac:dyDescent="0.3">
      <c r="B9" s="1" t="s">
        <v>8</v>
      </c>
      <c r="C9" t="s">
        <v>4</v>
      </c>
      <c r="D9" t="s">
        <v>1</v>
      </c>
      <c r="E9" t="s">
        <v>5</v>
      </c>
      <c r="F9" t="s">
        <v>3</v>
      </c>
      <c r="G9" t="s">
        <v>9</v>
      </c>
      <c r="H9" t="s">
        <v>2</v>
      </c>
      <c r="I9" t="s">
        <v>0</v>
      </c>
      <c r="K9" t="s">
        <v>4</v>
      </c>
      <c r="L9" t="s">
        <v>1</v>
      </c>
      <c r="M9" t="s">
        <v>5</v>
      </c>
      <c r="N9" t="s">
        <v>3</v>
      </c>
      <c r="O9" t="s">
        <v>9</v>
      </c>
      <c r="P9" t="s">
        <v>2</v>
      </c>
      <c r="Q9" t="s">
        <v>0</v>
      </c>
      <c r="S9" t="s">
        <v>4</v>
      </c>
      <c r="T9" t="s">
        <v>1</v>
      </c>
      <c r="U9" t="s">
        <v>5</v>
      </c>
      <c r="V9" t="s">
        <v>3</v>
      </c>
      <c r="W9" t="s">
        <v>9</v>
      </c>
      <c r="X9" t="s">
        <v>2</v>
      </c>
      <c r="Y9" t="s">
        <v>0</v>
      </c>
      <c r="AA9" t="s">
        <v>4</v>
      </c>
      <c r="AB9" t="s">
        <v>1</v>
      </c>
      <c r="AC9" t="s">
        <v>5</v>
      </c>
      <c r="AD9" t="s">
        <v>3</v>
      </c>
      <c r="AE9" t="s">
        <v>9</v>
      </c>
      <c r="AF9" t="s">
        <v>2</v>
      </c>
      <c r="AG9" t="s">
        <v>0</v>
      </c>
      <c r="AI9" t="s">
        <v>4</v>
      </c>
      <c r="AJ9" t="s">
        <v>1</v>
      </c>
      <c r="AK9" t="s">
        <v>5</v>
      </c>
      <c r="AL9" t="s">
        <v>3</v>
      </c>
      <c r="AM9" t="s">
        <v>9</v>
      </c>
      <c r="AN9" t="s">
        <v>2</v>
      </c>
      <c r="AO9" t="s">
        <v>0</v>
      </c>
      <c r="AQ9" t="s">
        <v>4</v>
      </c>
      <c r="AR9" t="s">
        <v>1</v>
      </c>
      <c r="AS9" t="s">
        <v>5</v>
      </c>
      <c r="AT9" t="s">
        <v>3</v>
      </c>
      <c r="AU9" t="s">
        <v>9</v>
      </c>
      <c r="AV9" t="s">
        <v>2</v>
      </c>
      <c r="AW9" t="s">
        <v>0</v>
      </c>
      <c r="AY9" t="s">
        <v>4</v>
      </c>
      <c r="AZ9" t="s">
        <v>1</v>
      </c>
      <c r="BA9" t="s">
        <v>5</v>
      </c>
      <c r="BB9" t="s">
        <v>3</v>
      </c>
      <c r="BC9" t="s">
        <v>9</v>
      </c>
      <c r="BD9" t="s">
        <v>2</v>
      </c>
      <c r="BE9" t="s">
        <v>0</v>
      </c>
      <c r="BG9" t="s">
        <v>4</v>
      </c>
      <c r="BH9" t="s">
        <v>1</v>
      </c>
      <c r="BI9" t="s">
        <v>5</v>
      </c>
      <c r="BJ9" t="s">
        <v>3</v>
      </c>
      <c r="BK9" t="s">
        <v>9</v>
      </c>
      <c r="BL9" t="s">
        <v>2</v>
      </c>
      <c r="BM9" t="s">
        <v>0</v>
      </c>
      <c r="BO9" t="s">
        <v>4</v>
      </c>
      <c r="BP9" t="s">
        <v>1</v>
      </c>
      <c r="BQ9" t="s">
        <v>5</v>
      </c>
      <c r="BR9" t="s">
        <v>3</v>
      </c>
      <c r="BS9" t="s">
        <v>9</v>
      </c>
      <c r="BT9" t="s">
        <v>2</v>
      </c>
      <c r="BU9" t="s">
        <v>0</v>
      </c>
      <c r="BW9" t="s">
        <v>4</v>
      </c>
      <c r="BX9" t="s">
        <v>1</v>
      </c>
      <c r="BY9" t="s">
        <v>5</v>
      </c>
      <c r="BZ9" t="s">
        <v>3</v>
      </c>
      <c r="CA9" t="s">
        <v>9</v>
      </c>
      <c r="CB9" t="s">
        <v>2</v>
      </c>
      <c r="CC9" t="s">
        <v>0</v>
      </c>
      <c r="CE9" t="s">
        <v>4</v>
      </c>
      <c r="CF9" t="s">
        <v>1</v>
      </c>
      <c r="CG9" t="s">
        <v>5</v>
      </c>
      <c r="CH9" t="s">
        <v>3</v>
      </c>
      <c r="CI9" t="s">
        <v>9</v>
      </c>
      <c r="CJ9" t="s">
        <v>2</v>
      </c>
      <c r="CK9" t="s">
        <v>0</v>
      </c>
      <c r="CM9" t="s">
        <v>4</v>
      </c>
      <c r="CN9" t="s">
        <v>1</v>
      </c>
      <c r="CO9" t="s">
        <v>5</v>
      </c>
      <c r="CP9" t="s">
        <v>3</v>
      </c>
      <c r="CQ9" t="s">
        <v>9</v>
      </c>
      <c r="CR9" t="s">
        <v>2</v>
      </c>
      <c r="CS9" t="s">
        <v>0</v>
      </c>
      <c r="CU9" t="s">
        <v>4</v>
      </c>
      <c r="CV9" t="s">
        <v>1</v>
      </c>
      <c r="CW9" t="s">
        <v>5</v>
      </c>
      <c r="CX9" t="s">
        <v>3</v>
      </c>
      <c r="CY9" t="s">
        <v>9</v>
      </c>
      <c r="CZ9" t="s">
        <v>2</v>
      </c>
      <c r="DA9" t="s">
        <v>0</v>
      </c>
    </row>
    <row r="10" spans="2:107" x14ac:dyDescent="0.3">
      <c r="B10" s="13">
        <v>41334</v>
      </c>
      <c r="C10" s="15">
        <v>4418</v>
      </c>
      <c r="D10" s="15">
        <v>1030</v>
      </c>
      <c r="E10" s="15">
        <v>309</v>
      </c>
      <c r="F10" s="15">
        <v>483</v>
      </c>
      <c r="G10" s="15">
        <v>12006</v>
      </c>
      <c r="H10" s="15">
        <v>325</v>
      </c>
      <c r="I10" s="15">
        <v>1081</v>
      </c>
      <c r="J10" s="15">
        <v>19652</v>
      </c>
      <c r="K10" s="15">
        <v>164438</v>
      </c>
      <c r="L10" s="15">
        <v>49448</v>
      </c>
      <c r="M10" s="15">
        <v>15095</v>
      </c>
      <c r="N10" s="15">
        <v>16526</v>
      </c>
      <c r="O10" s="15">
        <v>577242</v>
      </c>
      <c r="P10" s="15">
        <v>20009</v>
      </c>
      <c r="Q10" s="15">
        <v>40532</v>
      </c>
      <c r="R10" s="15">
        <v>883290</v>
      </c>
      <c r="S10" s="15">
        <v>4874</v>
      </c>
      <c r="T10" s="15">
        <v>1104</v>
      </c>
      <c r="U10" s="15">
        <v>359</v>
      </c>
      <c r="V10" s="15">
        <v>512</v>
      </c>
      <c r="W10" s="15">
        <v>13405</v>
      </c>
      <c r="X10" s="15">
        <v>377</v>
      </c>
      <c r="Y10" s="15">
        <v>1165</v>
      </c>
      <c r="Z10" s="15">
        <v>21796</v>
      </c>
      <c r="AA10" s="15">
        <v>329165</v>
      </c>
      <c r="AB10" s="15">
        <v>88508</v>
      </c>
      <c r="AC10" s="15">
        <v>29852</v>
      </c>
      <c r="AD10" s="15">
        <v>34512</v>
      </c>
      <c r="AE10" s="15">
        <v>1018249</v>
      </c>
      <c r="AF10" s="15">
        <v>28636</v>
      </c>
      <c r="AG10" s="15">
        <v>95040</v>
      </c>
      <c r="AH10" s="15">
        <v>1623962</v>
      </c>
      <c r="AI10" s="15">
        <v>1219</v>
      </c>
      <c r="AJ10" s="15">
        <v>192</v>
      </c>
      <c r="AK10" s="15">
        <v>62</v>
      </c>
      <c r="AL10" s="15">
        <v>116</v>
      </c>
      <c r="AM10" s="15">
        <v>2764</v>
      </c>
      <c r="AN10" s="15">
        <v>59</v>
      </c>
      <c r="AO10" s="15">
        <v>278</v>
      </c>
      <c r="AP10" s="15">
        <v>4690</v>
      </c>
      <c r="AQ10" s="15">
        <v>480</v>
      </c>
      <c r="AR10" s="15">
        <v>140</v>
      </c>
      <c r="AS10" s="15">
        <v>49</v>
      </c>
      <c r="AT10" s="15">
        <v>53</v>
      </c>
      <c r="AU10" s="15">
        <v>1492</v>
      </c>
      <c r="AV10" s="15">
        <v>42</v>
      </c>
      <c r="AW10" s="15">
        <v>105</v>
      </c>
      <c r="AX10" s="15">
        <v>2361</v>
      </c>
      <c r="AY10" s="15">
        <v>1307</v>
      </c>
      <c r="AZ10" s="15">
        <v>353</v>
      </c>
      <c r="BA10" s="15">
        <v>102</v>
      </c>
      <c r="BB10" s="15">
        <v>150</v>
      </c>
      <c r="BC10" s="15">
        <v>3736</v>
      </c>
      <c r="BD10" s="15">
        <v>108</v>
      </c>
      <c r="BE10" s="15">
        <v>353</v>
      </c>
      <c r="BF10" s="15">
        <v>6109</v>
      </c>
      <c r="BG10" s="15">
        <v>511</v>
      </c>
      <c r="BH10" s="15">
        <v>94</v>
      </c>
      <c r="BI10" s="15">
        <v>42</v>
      </c>
      <c r="BJ10" s="15">
        <v>49</v>
      </c>
      <c r="BK10" s="15">
        <v>1563</v>
      </c>
      <c r="BL10" s="15">
        <v>53</v>
      </c>
      <c r="BM10" s="15">
        <v>119</v>
      </c>
      <c r="BN10" s="15">
        <v>2431</v>
      </c>
      <c r="BO10" s="15">
        <v>3589</v>
      </c>
      <c r="BP10" s="15">
        <v>886</v>
      </c>
      <c r="BQ10" s="15">
        <v>317</v>
      </c>
      <c r="BR10" s="15">
        <v>373</v>
      </c>
      <c r="BS10" s="15">
        <v>10168</v>
      </c>
      <c r="BT10" s="15">
        <v>338</v>
      </c>
      <c r="BU10" s="15">
        <v>900</v>
      </c>
      <c r="BV10" s="15">
        <v>16571</v>
      </c>
      <c r="BW10" s="15">
        <v>181</v>
      </c>
      <c r="BX10" s="15">
        <v>7</v>
      </c>
      <c r="BY10" s="15">
        <v>23</v>
      </c>
      <c r="BZ10" s="15">
        <v>4</v>
      </c>
      <c r="CA10" s="15">
        <v>1054</v>
      </c>
      <c r="CB10" s="15">
        <v>9</v>
      </c>
      <c r="CC10" s="15">
        <v>18</v>
      </c>
      <c r="CD10" s="15">
        <v>1296</v>
      </c>
      <c r="CE10" s="15">
        <v>1021</v>
      </c>
      <c r="CF10" s="15">
        <v>205</v>
      </c>
      <c r="CG10" s="15">
        <v>19</v>
      </c>
      <c r="CH10" s="15">
        <v>133</v>
      </c>
      <c r="CI10" s="15">
        <v>2003</v>
      </c>
      <c r="CJ10" s="15">
        <v>24</v>
      </c>
      <c r="CK10" s="15">
        <v>182</v>
      </c>
      <c r="CL10" s="15">
        <v>3587</v>
      </c>
      <c r="CM10" s="15">
        <v>83</v>
      </c>
      <c r="CN10" s="15">
        <v>6</v>
      </c>
      <c r="CO10" s="15"/>
      <c r="CP10" s="15">
        <v>2</v>
      </c>
      <c r="CQ10" s="15">
        <v>180</v>
      </c>
      <c r="CR10" s="15">
        <v>6</v>
      </c>
      <c r="CS10" s="15">
        <v>65</v>
      </c>
      <c r="CT10" s="15">
        <v>342</v>
      </c>
      <c r="CU10" s="15">
        <v>753</v>
      </c>
      <c r="CV10" s="15">
        <v>187</v>
      </c>
      <c r="CW10" s="15">
        <v>56</v>
      </c>
      <c r="CX10" s="15">
        <v>98</v>
      </c>
      <c r="CY10" s="15">
        <v>2035</v>
      </c>
      <c r="CZ10" s="15">
        <v>49</v>
      </c>
      <c r="DA10" s="15">
        <v>144</v>
      </c>
      <c r="DB10" s="15">
        <v>3322</v>
      </c>
      <c r="DC10" s="15">
        <v>2589409</v>
      </c>
    </row>
    <row r="11" spans="2:107" x14ac:dyDescent="0.3">
      <c r="B11" s="13">
        <v>41365</v>
      </c>
      <c r="C11" s="15">
        <v>4487</v>
      </c>
      <c r="D11" s="15">
        <v>920</v>
      </c>
      <c r="E11" s="15">
        <v>338</v>
      </c>
      <c r="F11" s="15">
        <v>423</v>
      </c>
      <c r="G11" s="15">
        <v>11532</v>
      </c>
      <c r="H11" s="15">
        <v>355</v>
      </c>
      <c r="I11" s="15">
        <v>983</v>
      </c>
      <c r="J11" s="15">
        <v>19038</v>
      </c>
      <c r="K11" s="15"/>
      <c r="L11" s="15"/>
      <c r="M11" s="15"/>
      <c r="N11" s="15"/>
      <c r="O11" s="15"/>
      <c r="P11" s="15"/>
      <c r="Q11" s="15"/>
      <c r="R11" s="15"/>
      <c r="S11" s="15">
        <v>4858</v>
      </c>
      <c r="T11" s="15">
        <v>1002</v>
      </c>
      <c r="U11" s="15">
        <v>384</v>
      </c>
      <c r="V11" s="15">
        <v>498</v>
      </c>
      <c r="W11" s="15">
        <v>13074</v>
      </c>
      <c r="X11" s="15">
        <v>415</v>
      </c>
      <c r="Y11" s="15">
        <v>1043</v>
      </c>
      <c r="Z11" s="15">
        <v>21274</v>
      </c>
      <c r="AA11" s="15"/>
      <c r="AB11" s="15"/>
      <c r="AC11" s="15"/>
      <c r="AD11" s="15"/>
      <c r="AE11" s="15"/>
      <c r="AF11" s="15"/>
      <c r="AG11" s="15"/>
      <c r="AH11" s="15"/>
      <c r="AI11" s="15">
        <v>1071</v>
      </c>
      <c r="AJ11" s="15">
        <v>166</v>
      </c>
      <c r="AK11" s="15">
        <v>56</v>
      </c>
      <c r="AL11" s="15">
        <v>110</v>
      </c>
      <c r="AM11" s="15">
        <v>2468</v>
      </c>
      <c r="AN11" s="15">
        <v>48</v>
      </c>
      <c r="AO11" s="15">
        <v>241</v>
      </c>
      <c r="AP11" s="15">
        <v>4160</v>
      </c>
      <c r="AQ11" s="15">
        <v>456</v>
      </c>
      <c r="AR11" s="15">
        <v>123</v>
      </c>
      <c r="AS11" s="15">
        <v>59</v>
      </c>
      <c r="AT11" s="15">
        <v>46</v>
      </c>
      <c r="AU11" s="15">
        <v>1419</v>
      </c>
      <c r="AV11" s="15">
        <v>57</v>
      </c>
      <c r="AW11" s="15">
        <v>85</v>
      </c>
      <c r="AX11" s="15">
        <v>2245</v>
      </c>
      <c r="AY11" s="15">
        <v>1430</v>
      </c>
      <c r="AZ11" s="15">
        <v>312</v>
      </c>
      <c r="BA11" s="15">
        <v>104</v>
      </c>
      <c r="BB11" s="15">
        <v>143</v>
      </c>
      <c r="BC11" s="15">
        <v>3750</v>
      </c>
      <c r="BD11" s="15">
        <v>124</v>
      </c>
      <c r="BE11" s="15">
        <v>358</v>
      </c>
      <c r="BF11" s="15">
        <v>6221</v>
      </c>
      <c r="BG11" s="15">
        <v>549</v>
      </c>
      <c r="BH11" s="15">
        <v>99</v>
      </c>
      <c r="BI11" s="15">
        <v>51</v>
      </c>
      <c r="BJ11" s="15">
        <v>49</v>
      </c>
      <c r="BK11" s="15">
        <v>1607</v>
      </c>
      <c r="BL11" s="15">
        <v>74</v>
      </c>
      <c r="BM11" s="15">
        <v>111</v>
      </c>
      <c r="BN11" s="15">
        <v>2540</v>
      </c>
      <c r="BO11" s="15">
        <v>3625</v>
      </c>
      <c r="BP11" s="15">
        <v>779</v>
      </c>
      <c r="BQ11" s="15">
        <v>341</v>
      </c>
      <c r="BR11" s="15">
        <v>357</v>
      </c>
      <c r="BS11" s="15">
        <v>9908</v>
      </c>
      <c r="BT11" s="15">
        <v>364</v>
      </c>
      <c r="BU11" s="15">
        <v>814</v>
      </c>
      <c r="BV11" s="15">
        <v>16188</v>
      </c>
      <c r="BW11" s="15">
        <v>189</v>
      </c>
      <c r="BX11" s="15">
        <v>5</v>
      </c>
      <c r="BY11" s="15">
        <v>15</v>
      </c>
      <c r="BZ11" s="15">
        <v>3</v>
      </c>
      <c r="CA11" s="15">
        <v>1035</v>
      </c>
      <c r="CB11" s="15">
        <v>9</v>
      </c>
      <c r="CC11" s="15">
        <v>20</v>
      </c>
      <c r="CD11" s="15">
        <v>1276</v>
      </c>
      <c r="CE11" s="15">
        <v>1022</v>
      </c>
      <c r="CF11" s="15">
        <v>217</v>
      </c>
      <c r="CG11" s="15">
        <v>27</v>
      </c>
      <c r="CH11" s="15">
        <v>133</v>
      </c>
      <c r="CI11" s="15">
        <v>2019</v>
      </c>
      <c r="CJ11" s="15">
        <v>26</v>
      </c>
      <c r="CK11" s="15">
        <v>165</v>
      </c>
      <c r="CL11" s="15">
        <v>3609</v>
      </c>
      <c r="CM11" s="15">
        <v>22</v>
      </c>
      <c r="CN11" s="15">
        <v>1</v>
      </c>
      <c r="CO11" s="15">
        <v>1</v>
      </c>
      <c r="CP11" s="15">
        <v>5</v>
      </c>
      <c r="CQ11" s="15">
        <v>112</v>
      </c>
      <c r="CR11" s="15">
        <v>16</v>
      </c>
      <c r="CS11" s="15">
        <v>44</v>
      </c>
      <c r="CT11" s="15">
        <v>201</v>
      </c>
      <c r="CU11" s="15">
        <v>766</v>
      </c>
      <c r="CV11" s="15">
        <v>185</v>
      </c>
      <c r="CW11" s="15">
        <v>54</v>
      </c>
      <c r="CX11" s="15">
        <v>86</v>
      </c>
      <c r="CY11" s="15">
        <v>1940</v>
      </c>
      <c r="CZ11" s="15">
        <v>56</v>
      </c>
      <c r="DA11" s="15">
        <v>137</v>
      </c>
      <c r="DB11" s="15">
        <v>3224</v>
      </c>
      <c r="DC11" s="15">
        <v>79976</v>
      </c>
    </row>
    <row r="12" spans="2:107" x14ac:dyDescent="0.3">
      <c r="B12" s="13">
        <v>41395</v>
      </c>
      <c r="C12" s="15">
        <v>5241</v>
      </c>
      <c r="D12" s="15">
        <v>1059</v>
      </c>
      <c r="E12" s="15">
        <v>354</v>
      </c>
      <c r="F12" s="15">
        <v>492</v>
      </c>
      <c r="G12" s="15">
        <v>13250</v>
      </c>
      <c r="H12" s="15">
        <v>365</v>
      </c>
      <c r="I12" s="15">
        <v>1160</v>
      </c>
      <c r="J12" s="15">
        <v>21921</v>
      </c>
      <c r="K12" s="15"/>
      <c r="L12" s="15"/>
      <c r="M12" s="15"/>
      <c r="N12" s="15"/>
      <c r="O12" s="15"/>
      <c r="P12" s="15"/>
      <c r="Q12" s="15"/>
      <c r="R12" s="15"/>
      <c r="S12" s="15">
        <v>5733</v>
      </c>
      <c r="T12" s="15">
        <v>1133</v>
      </c>
      <c r="U12" s="15">
        <v>408</v>
      </c>
      <c r="V12" s="15">
        <v>551</v>
      </c>
      <c r="W12" s="15">
        <v>15078</v>
      </c>
      <c r="X12" s="15">
        <v>410</v>
      </c>
      <c r="Y12" s="15">
        <v>1278</v>
      </c>
      <c r="Z12" s="15">
        <v>24591</v>
      </c>
      <c r="AA12" s="15"/>
      <c r="AB12" s="15"/>
      <c r="AC12" s="15"/>
      <c r="AD12" s="15"/>
      <c r="AE12" s="15"/>
      <c r="AF12" s="15"/>
      <c r="AG12" s="15"/>
      <c r="AH12" s="15"/>
      <c r="AI12" s="15">
        <v>1320</v>
      </c>
      <c r="AJ12" s="15">
        <v>179</v>
      </c>
      <c r="AK12" s="15">
        <v>72</v>
      </c>
      <c r="AL12" s="15">
        <v>93</v>
      </c>
      <c r="AM12" s="15">
        <v>2930</v>
      </c>
      <c r="AN12" s="15">
        <v>70</v>
      </c>
      <c r="AO12" s="15">
        <v>290</v>
      </c>
      <c r="AP12" s="15">
        <v>4954</v>
      </c>
      <c r="AQ12" s="15">
        <v>564</v>
      </c>
      <c r="AR12" s="15">
        <v>145</v>
      </c>
      <c r="AS12" s="15">
        <v>53</v>
      </c>
      <c r="AT12" s="15">
        <v>53</v>
      </c>
      <c r="AU12" s="15">
        <v>1660</v>
      </c>
      <c r="AV12" s="15">
        <v>50</v>
      </c>
      <c r="AW12" s="15">
        <v>127</v>
      </c>
      <c r="AX12" s="15">
        <v>2652</v>
      </c>
      <c r="AY12" s="15">
        <v>1577</v>
      </c>
      <c r="AZ12" s="15">
        <v>349</v>
      </c>
      <c r="BA12" s="15">
        <v>104</v>
      </c>
      <c r="BB12" s="15">
        <v>140</v>
      </c>
      <c r="BC12" s="15">
        <v>4041</v>
      </c>
      <c r="BD12" s="15">
        <v>95</v>
      </c>
      <c r="BE12" s="15">
        <v>351</v>
      </c>
      <c r="BF12" s="15">
        <v>6657</v>
      </c>
      <c r="BG12" s="15">
        <v>678</v>
      </c>
      <c r="BH12" s="15">
        <v>124</v>
      </c>
      <c r="BI12" s="15">
        <v>42</v>
      </c>
      <c r="BJ12" s="15">
        <v>60</v>
      </c>
      <c r="BK12" s="15">
        <v>1857</v>
      </c>
      <c r="BL12" s="15">
        <v>71</v>
      </c>
      <c r="BM12" s="15">
        <v>148</v>
      </c>
      <c r="BN12" s="15">
        <v>2980</v>
      </c>
      <c r="BO12" s="15">
        <v>4342</v>
      </c>
      <c r="BP12" s="15">
        <v>906</v>
      </c>
      <c r="BQ12" s="15">
        <v>346</v>
      </c>
      <c r="BR12" s="15">
        <v>395</v>
      </c>
      <c r="BS12" s="15">
        <v>11327</v>
      </c>
      <c r="BT12" s="15">
        <v>350</v>
      </c>
      <c r="BU12" s="15">
        <v>899</v>
      </c>
      <c r="BV12" s="15">
        <v>18565</v>
      </c>
      <c r="BW12" s="15">
        <v>173</v>
      </c>
      <c r="BX12" s="15">
        <v>13</v>
      </c>
      <c r="BY12" s="15">
        <v>18</v>
      </c>
      <c r="BZ12" s="15">
        <v>3</v>
      </c>
      <c r="CA12" s="15">
        <v>1219</v>
      </c>
      <c r="CB12" s="15">
        <v>17</v>
      </c>
      <c r="CC12" s="15">
        <v>18</v>
      </c>
      <c r="CD12" s="15">
        <v>1461</v>
      </c>
      <c r="CE12" s="15">
        <v>1190</v>
      </c>
      <c r="CF12" s="15">
        <v>203</v>
      </c>
      <c r="CG12" s="15">
        <v>41</v>
      </c>
      <c r="CH12" s="15">
        <v>151</v>
      </c>
      <c r="CI12" s="15">
        <v>2353</v>
      </c>
      <c r="CJ12" s="15">
        <v>30</v>
      </c>
      <c r="CK12" s="15">
        <v>267</v>
      </c>
      <c r="CL12" s="15">
        <v>4235</v>
      </c>
      <c r="CM12" s="15">
        <v>28</v>
      </c>
      <c r="CN12" s="15">
        <v>11</v>
      </c>
      <c r="CO12" s="15">
        <v>3</v>
      </c>
      <c r="CP12" s="15">
        <v>2</v>
      </c>
      <c r="CQ12" s="15">
        <v>179</v>
      </c>
      <c r="CR12" s="15">
        <v>13</v>
      </c>
      <c r="CS12" s="15">
        <v>94</v>
      </c>
      <c r="CT12" s="15">
        <v>330</v>
      </c>
      <c r="CU12" s="15">
        <v>918</v>
      </c>
      <c r="CV12" s="15">
        <v>187</v>
      </c>
      <c r="CW12" s="15">
        <v>72</v>
      </c>
      <c r="CX12" s="15">
        <v>127</v>
      </c>
      <c r="CY12" s="15">
        <v>2521</v>
      </c>
      <c r="CZ12" s="15">
        <v>64</v>
      </c>
      <c r="DA12" s="15">
        <v>191</v>
      </c>
      <c r="DB12" s="15">
        <v>4080</v>
      </c>
      <c r="DC12" s="15">
        <v>92426</v>
      </c>
    </row>
    <row r="13" spans="2:107" x14ac:dyDescent="0.3">
      <c r="B13" s="13">
        <v>41426</v>
      </c>
      <c r="C13" s="15">
        <v>4562</v>
      </c>
      <c r="D13" s="15">
        <v>874</v>
      </c>
      <c r="E13" s="15">
        <v>241</v>
      </c>
      <c r="F13" s="15">
        <v>355</v>
      </c>
      <c r="G13" s="15">
        <v>11016</v>
      </c>
      <c r="H13" s="15">
        <v>310</v>
      </c>
      <c r="I13" s="15">
        <v>920</v>
      </c>
      <c r="J13" s="15">
        <v>18278</v>
      </c>
      <c r="K13" s="15"/>
      <c r="L13" s="15"/>
      <c r="M13" s="15"/>
      <c r="N13" s="15"/>
      <c r="O13" s="15"/>
      <c r="P13" s="15"/>
      <c r="Q13" s="15"/>
      <c r="R13" s="15"/>
      <c r="S13" s="15">
        <v>4954</v>
      </c>
      <c r="T13" s="15">
        <v>997</v>
      </c>
      <c r="U13" s="15">
        <v>289</v>
      </c>
      <c r="V13" s="15">
        <v>404</v>
      </c>
      <c r="W13" s="15">
        <v>12207</v>
      </c>
      <c r="X13" s="15">
        <v>334</v>
      </c>
      <c r="Y13" s="15">
        <v>977</v>
      </c>
      <c r="Z13" s="15">
        <v>20162</v>
      </c>
      <c r="AA13" s="15"/>
      <c r="AB13" s="15"/>
      <c r="AC13" s="15"/>
      <c r="AD13" s="15"/>
      <c r="AE13" s="15"/>
      <c r="AF13" s="15"/>
      <c r="AG13" s="15"/>
      <c r="AH13" s="15"/>
      <c r="AI13" s="15">
        <v>1321</v>
      </c>
      <c r="AJ13" s="15">
        <v>181</v>
      </c>
      <c r="AK13" s="15">
        <v>40</v>
      </c>
      <c r="AL13" s="15">
        <v>87</v>
      </c>
      <c r="AM13" s="15">
        <v>2743</v>
      </c>
      <c r="AN13" s="15">
        <v>68</v>
      </c>
      <c r="AO13" s="15">
        <v>272</v>
      </c>
      <c r="AP13" s="15">
        <v>4712</v>
      </c>
      <c r="AQ13" s="15">
        <v>488</v>
      </c>
      <c r="AR13" s="15">
        <v>133</v>
      </c>
      <c r="AS13" s="15">
        <v>28</v>
      </c>
      <c r="AT13" s="15">
        <v>46</v>
      </c>
      <c r="AU13" s="15">
        <v>1331</v>
      </c>
      <c r="AV13" s="15">
        <v>32</v>
      </c>
      <c r="AW13" s="15">
        <v>75</v>
      </c>
      <c r="AX13" s="15">
        <v>2133</v>
      </c>
      <c r="AY13" s="15">
        <v>1241</v>
      </c>
      <c r="AZ13" s="15">
        <v>294</v>
      </c>
      <c r="BA13" s="15">
        <v>74</v>
      </c>
      <c r="BB13" s="15">
        <v>111</v>
      </c>
      <c r="BC13" s="15">
        <v>3228</v>
      </c>
      <c r="BD13" s="15">
        <v>93</v>
      </c>
      <c r="BE13" s="15">
        <v>278</v>
      </c>
      <c r="BF13" s="15">
        <v>5319</v>
      </c>
      <c r="BG13" s="15">
        <v>479</v>
      </c>
      <c r="BH13" s="15">
        <v>89</v>
      </c>
      <c r="BI13" s="15">
        <v>40</v>
      </c>
      <c r="BJ13" s="15">
        <v>39</v>
      </c>
      <c r="BK13" s="15">
        <v>1415</v>
      </c>
      <c r="BL13" s="15">
        <v>52</v>
      </c>
      <c r="BM13" s="15">
        <v>123</v>
      </c>
      <c r="BN13" s="15">
        <v>2237</v>
      </c>
      <c r="BO13" s="15">
        <v>3674</v>
      </c>
      <c r="BP13" s="15">
        <v>802</v>
      </c>
      <c r="BQ13" s="15">
        <v>251</v>
      </c>
      <c r="BR13" s="15">
        <v>307</v>
      </c>
      <c r="BS13" s="15">
        <v>9229</v>
      </c>
      <c r="BT13" s="15">
        <v>297</v>
      </c>
      <c r="BU13" s="15">
        <v>752</v>
      </c>
      <c r="BV13" s="15">
        <v>15312</v>
      </c>
      <c r="BW13" s="15">
        <v>178</v>
      </c>
      <c r="BX13" s="15">
        <v>8</v>
      </c>
      <c r="BY13" s="15">
        <v>16</v>
      </c>
      <c r="BZ13" s="15">
        <v>2</v>
      </c>
      <c r="CA13" s="15">
        <v>934</v>
      </c>
      <c r="CB13" s="15">
        <v>6</v>
      </c>
      <c r="CC13" s="15">
        <v>16</v>
      </c>
      <c r="CD13" s="15">
        <v>1160</v>
      </c>
      <c r="CE13" s="15">
        <v>973</v>
      </c>
      <c r="CF13" s="15">
        <v>182</v>
      </c>
      <c r="CG13" s="15">
        <v>22</v>
      </c>
      <c r="CH13" s="15">
        <v>94</v>
      </c>
      <c r="CI13" s="15">
        <v>1856</v>
      </c>
      <c r="CJ13" s="15">
        <v>25</v>
      </c>
      <c r="CK13" s="15">
        <v>175</v>
      </c>
      <c r="CL13" s="15">
        <v>3327</v>
      </c>
      <c r="CM13" s="15">
        <v>129</v>
      </c>
      <c r="CN13" s="15">
        <v>5</v>
      </c>
      <c r="CO13" s="15"/>
      <c r="CP13" s="15">
        <v>1</v>
      </c>
      <c r="CQ13" s="15">
        <v>188</v>
      </c>
      <c r="CR13" s="15">
        <v>6</v>
      </c>
      <c r="CS13" s="15">
        <v>34</v>
      </c>
      <c r="CT13" s="15">
        <v>363</v>
      </c>
      <c r="CU13" s="15">
        <v>821</v>
      </c>
      <c r="CV13" s="15">
        <v>197</v>
      </c>
      <c r="CW13" s="15">
        <v>47</v>
      </c>
      <c r="CX13" s="15">
        <v>68</v>
      </c>
      <c r="CY13" s="15">
        <v>1846</v>
      </c>
      <c r="CZ13" s="15">
        <v>46</v>
      </c>
      <c r="DA13" s="15">
        <v>107</v>
      </c>
      <c r="DB13" s="15">
        <v>3132</v>
      </c>
      <c r="DC13" s="15">
        <v>76135</v>
      </c>
    </row>
    <row r="14" spans="2:107" x14ac:dyDescent="0.3">
      <c r="B14" s="13">
        <v>41456</v>
      </c>
      <c r="C14" s="15">
        <v>4837</v>
      </c>
      <c r="D14" s="15">
        <v>927</v>
      </c>
      <c r="E14" s="15">
        <v>239</v>
      </c>
      <c r="F14" s="15">
        <v>428</v>
      </c>
      <c r="G14" s="15">
        <v>11927</v>
      </c>
      <c r="H14" s="15">
        <v>383</v>
      </c>
      <c r="I14" s="15">
        <v>962</v>
      </c>
      <c r="J14" s="15">
        <v>19703</v>
      </c>
      <c r="K14" s="15"/>
      <c r="L14" s="15"/>
      <c r="M14" s="15"/>
      <c r="N14" s="15"/>
      <c r="O14" s="15"/>
      <c r="P14" s="15"/>
      <c r="Q14" s="15"/>
      <c r="R14" s="15"/>
      <c r="S14" s="15">
        <v>5116</v>
      </c>
      <c r="T14" s="15">
        <v>976</v>
      </c>
      <c r="U14" s="15">
        <v>260</v>
      </c>
      <c r="V14" s="15">
        <v>546</v>
      </c>
      <c r="W14" s="15">
        <v>12993</v>
      </c>
      <c r="X14" s="15">
        <v>408</v>
      </c>
      <c r="Y14" s="15">
        <v>1052</v>
      </c>
      <c r="Z14" s="15">
        <v>21351</v>
      </c>
      <c r="AA14" s="15"/>
      <c r="AB14" s="15"/>
      <c r="AC14" s="15"/>
      <c r="AD14" s="15"/>
      <c r="AE14" s="15"/>
      <c r="AF14" s="15"/>
      <c r="AG14" s="15"/>
      <c r="AH14" s="15"/>
      <c r="AI14" s="15">
        <v>1454</v>
      </c>
      <c r="AJ14" s="15">
        <v>160</v>
      </c>
      <c r="AK14" s="15">
        <v>47</v>
      </c>
      <c r="AL14" s="15">
        <v>110</v>
      </c>
      <c r="AM14" s="15">
        <v>3006</v>
      </c>
      <c r="AN14" s="15">
        <v>87</v>
      </c>
      <c r="AO14" s="15">
        <v>249</v>
      </c>
      <c r="AP14" s="15">
        <v>5113</v>
      </c>
      <c r="AQ14" s="15">
        <v>472</v>
      </c>
      <c r="AR14" s="15">
        <v>116</v>
      </c>
      <c r="AS14" s="15">
        <v>35</v>
      </c>
      <c r="AT14" s="15">
        <v>57</v>
      </c>
      <c r="AU14" s="15">
        <v>1384</v>
      </c>
      <c r="AV14" s="15">
        <v>39</v>
      </c>
      <c r="AW14" s="15">
        <v>102</v>
      </c>
      <c r="AX14" s="15">
        <v>2205</v>
      </c>
      <c r="AY14" s="15">
        <v>1283</v>
      </c>
      <c r="AZ14" s="15">
        <v>287</v>
      </c>
      <c r="BA14" s="15">
        <v>69</v>
      </c>
      <c r="BB14" s="15">
        <v>126</v>
      </c>
      <c r="BC14" s="15">
        <v>3273</v>
      </c>
      <c r="BD14" s="15">
        <v>99</v>
      </c>
      <c r="BE14" s="15">
        <v>296</v>
      </c>
      <c r="BF14" s="15">
        <v>5433</v>
      </c>
      <c r="BG14" s="15">
        <v>534</v>
      </c>
      <c r="BH14" s="15">
        <v>118</v>
      </c>
      <c r="BI14" s="15">
        <v>29</v>
      </c>
      <c r="BJ14" s="15">
        <v>53</v>
      </c>
      <c r="BK14" s="15">
        <v>1526</v>
      </c>
      <c r="BL14" s="15">
        <v>57</v>
      </c>
      <c r="BM14" s="15">
        <v>112</v>
      </c>
      <c r="BN14" s="15">
        <v>2429</v>
      </c>
      <c r="BO14" s="15">
        <v>3863</v>
      </c>
      <c r="BP14" s="15">
        <v>805</v>
      </c>
      <c r="BQ14" s="15">
        <v>228</v>
      </c>
      <c r="BR14" s="15">
        <v>407</v>
      </c>
      <c r="BS14" s="15">
        <v>9858</v>
      </c>
      <c r="BT14" s="15">
        <v>361</v>
      </c>
      <c r="BU14" s="15">
        <v>771</v>
      </c>
      <c r="BV14" s="15">
        <v>16293</v>
      </c>
      <c r="BW14" s="15">
        <v>204</v>
      </c>
      <c r="BX14" s="15">
        <v>6</v>
      </c>
      <c r="BY14" s="15">
        <v>9</v>
      </c>
      <c r="BZ14" s="15">
        <v>4</v>
      </c>
      <c r="CA14" s="15">
        <v>1074</v>
      </c>
      <c r="CB14" s="15">
        <v>13</v>
      </c>
      <c r="CC14" s="15">
        <v>15</v>
      </c>
      <c r="CD14" s="15">
        <v>1325</v>
      </c>
      <c r="CE14" s="15">
        <v>1008</v>
      </c>
      <c r="CF14" s="15">
        <v>161</v>
      </c>
      <c r="CG14" s="15">
        <v>23</v>
      </c>
      <c r="CH14" s="15">
        <v>133</v>
      </c>
      <c r="CI14" s="15">
        <v>1936</v>
      </c>
      <c r="CJ14" s="15">
        <v>28</v>
      </c>
      <c r="CK14" s="15">
        <v>217</v>
      </c>
      <c r="CL14" s="15">
        <v>3506</v>
      </c>
      <c r="CM14" s="15">
        <v>41</v>
      </c>
      <c r="CN14" s="15">
        <v>4</v>
      </c>
      <c r="CO14" s="15"/>
      <c r="CP14" s="15">
        <v>2</v>
      </c>
      <c r="CQ14" s="15">
        <v>125</v>
      </c>
      <c r="CR14" s="15">
        <v>6</v>
      </c>
      <c r="CS14" s="15">
        <v>49</v>
      </c>
      <c r="CT14" s="15">
        <v>227</v>
      </c>
      <c r="CU14" s="15">
        <v>823</v>
      </c>
      <c r="CV14" s="15">
        <v>162</v>
      </c>
      <c r="CW14" s="15">
        <v>41</v>
      </c>
      <c r="CX14" s="15">
        <v>102</v>
      </c>
      <c r="CY14" s="15">
        <v>1960</v>
      </c>
      <c r="CZ14" s="15">
        <v>59</v>
      </c>
      <c r="DA14" s="15">
        <v>155</v>
      </c>
      <c r="DB14" s="15">
        <v>3302</v>
      </c>
      <c r="DC14" s="15">
        <v>80887</v>
      </c>
    </row>
    <row r="15" spans="2:107" x14ac:dyDescent="0.3">
      <c r="B15" s="13">
        <v>41487</v>
      </c>
      <c r="C15" s="15">
        <v>4866</v>
      </c>
      <c r="D15" s="15">
        <v>917</v>
      </c>
      <c r="E15" s="15">
        <v>283</v>
      </c>
      <c r="F15" s="15">
        <v>448</v>
      </c>
      <c r="G15" s="15">
        <v>11792</v>
      </c>
      <c r="H15" s="15">
        <v>356</v>
      </c>
      <c r="I15" s="15">
        <v>842</v>
      </c>
      <c r="J15" s="15">
        <v>19504</v>
      </c>
      <c r="K15" s="15"/>
      <c r="L15" s="15"/>
      <c r="M15" s="15"/>
      <c r="N15" s="15"/>
      <c r="O15" s="15"/>
      <c r="P15" s="15"/>
      <c r="Q15" s="15"/>
      <c r="R15" s="15"/>
      <c r="S15" s="15">
        <v>5332</v>
      </c>
      <c r="T15" s="15">
        <v>995</v>
      </c>
      <c r="U15" s="15">
        <v>322</v>
      </c>
      <c r="V15" s="15">
        <v>543</v>
      </c>
      <c r="W15" s="15">
        <v>13105</v>
      </c>
      <c r="X15" s="15">
        <v>367</v>
      </c>
      <c r="Y15" s="15">
        <v>908</v>
      </c>
      <c r="Z15" s="15">
        <v>21572</v>
      </c>
      <c r="AA15" s="15"/>
      <c r="AB15" s="15"/>
      <c r="AC15" s="15"/>
      <c r="AD15" s="15"/>
      <c r="AE15" s="15"/>
      <c r="AF15" s="15"/>
      <c r="AG15" s="15"/>
      <c r="AH15" s="15"/>
      <c r="AI15" s="15">
        <v>1228</v>
      </c>
      <c r="AJ15" s="15">
        <v>187</v>
      </c>
      <c r="AK15" s="15">
        <v>61</v>
      </c>
      <c r="AL15" s="15">
        <v>112</v>
      </c>
      <c r="AM15" s="15">
        <v>2571</v>
      </c>
      <c r="AN15" s="15">
        <v>62</v>
      </c>
      <c r="AO15" s="15">
        <v>181</v>
      </c>
      <c r="AP15" s="15">
        <v>4402</v>
      </c>
      <c r="AQ15" s="15">
        <v>511</v>
      </c>
      <c r="AR15" s="15">
        <v>134</v>
      </c>
      <c r="AS15" s="15">
        <v>31</v>
      </c>
      <c r="AT15" s="15">
        <v>63</v>
      </c>
      <c r="AU15" s="15">
        <v>1399</v>
      </c>
      <c r="AV15" s="15">
        <v>34</v>
      </c>
      <c r="AW15" s="15">
        <v>83</v>
      </c>
      <c r="AX15" s="15">
        <v>2255</v>
      </c>
      <c r="AY15" s="15">
        <v>1323</v>
      </c>
      <c r="AZ15" s="15">
        <v>308</v>
      </c>
      <c r="BA15" s="15">
        <v>91</v>
      </c>
      <c r="BB15" s="15">
        <v>159</v>
      </c>
      <c r="BC15" s="15">
        <v>3535</v>
      </c>
      <c r="BD15" s="15">
        <v>110</v>
      </c>
      <c r="BE15" s="15">
        <v>301</v>
      </c>
      <c r="BF15" s="15">
        <v>5827</v>
      </c>
      <c r="BG15" s="15">
        <v>615</v>
      </c>
      <c r="BH15" s="15">
        <v>76</v>
      </c>
      <c r="BI15" s="15">
        <v>59</v>
      </c>
      <c r="BJ15" s="15">
        <v>47</v>
      </c>
      <c r="BK15" s="15">
        <v>1623</v>
      </c>
      <c r="BL15" s="15">
        <v>59</v>
      </c>
      <c r="BM15" s="15">
        <v>109</v>
      </c>
      <c r="BN15" s="15">
        <v>2588</v>
      </c>
      <c r="BO15" s="15">
        <v>3951</v>
      </c>
      <c r="BP15" s="15">
        <v>771</v>
      </c>
      <c r="BQ15" s="15">
        <v>277</v>
      </c>
      <c r="BR15" s="15">
        <v>388</v>
      </c>
      <c r="BS15" s="15">
        <v>9786</v>
      </c>
      <c r="BT15" s="15">
        <v>302</v>
      </c>
      <c r="BU15" s="15">
        <v>666</v>
      </c>
      <c r="BV15" s="15">
        <v>16141</v>
      </c>
      <c r="BW15" s="15">
        <v>197</v>
      </c>
      <c r="BX15" s="15">
        <v>12</v>
      </c>
      <c r="BY15" s="15">
        <v>10</v>
      </c>
      <c r="BZ15" s="15">
        <v>3</v>
      </c>
      <c r="CA15" s="15">
        <v>1068</v>
      </c>
      <c r="CB15" s="15">
        <v>6</v>
      </c>
      <c r="CC15" s="15">
        <v>19</v>
      </c>
      <c r="CD15" s="15">
        <v>1315</v>
      </c>
      <c r="CE15" s="15">
        <v>1092</v>
      </c>
      <c r="CF15" s="15">
        <v>208</v>
      </c>
      <c r="CG15" s="15">
        <v>35</v>
      </c>
      <c r="CH15" s="15">
        <v>150</v>
      </c>
      <c r="CI15" s="15">
        <v>2088</v>
      </c>
      <c r="CJ15" s="15">
        <v>41</v>
      </c>
      <c r="CK15" s="15">
        <v>185</v>
      </c>
      <c r="CL15" s="15">
        <v>3799</v>
      </c>
      <c r="CM15" s="15">
        <v>92</v>
      </c>
      <c r="CN15" s="15">
        <v>4</v>
      </c>
      <c r="CO15" s="15"/>
      <c r="CP15" s="15">
        <v>2</v>
      </c>
      <c r="CQ15" s="15">
        <v>163</v>
      </c>
      <c r="CR15" s="15">
        <v>18</v>
      </c>
      <c r="CS15" s="15">
        <v>38</v>
      </c>
      <c r="CT15" s="15">
        <v>317</v>
      </c>
      <c r="CU15" s="15">
        <v>964</v>
      </c>
      <c r="CV15" s="15">
        <v>176</v>
      </c>
      <c r="CW15" s="15">
        <v>30</v>
      </c>
      <c r="CX15" s="15">
        <v>104</v>
      </c>
      <c r="CY15" s="15">
        <v>2126</v>
      </c>
      <c r="CZ15" s="15">
        <v>41</v>
      </c>
      <c r="DA15" s="15">
        <v>106</v>
      </c>
      <c r="DB15" s="15">
        <v>3547</v>
      </c>
      <c r="DC15" s="15">
        <v>81267</v>
      </c>
    </row>
    <row r="16" spans="2:107" x14ac:dyDescent="0.3">
      <c r="B16" s="13">
        <v>41518</v>
      </c>
      <c r="C16" s="15">
        <v>4153</v>
      </c>
      <c r="D16" s="15">
        <v>790</v>
      </c>
      <c r="E16" s="15">
        <v>288</v>
      </c>
      <c r="F16" s="15">
        <v>416</v>
      </c>
      <c r="G16" s="15">
        <v>10284</v>
      </c>
      <c r="H16" s="15">
        <v>331</v>
      </c>
      <c r="I16" s="15">
        <v>681</v>
      </c>
      <c r="J16" s="15">
        <v>16943</v>
      </c>
      <c r="K16" s="15"/>
      <c r="L16" s="15"/>
      <c r="M16" s="15"/>
      <c r="N16" s="15"/>
      <c r="O16" s="15"/>
      <c r="P16" s="15"/>
      <c r="Q16" s="15"/>
      <c r="R16" s="15"/>
      <c r="S16" s="15">
        <v>4685</v>
      </c>
      <c r="T16" s="15">
        <v>885</v>
      </c>
      <c r="U16" s="15">
        <v>300</v>
      </c>
      <c r="V16" s="15">
        <v>472</v>
      </c>
      <c r="W16" s="15">
        <v>11823</v>
      </c>
      <c r="X16" s="15">
        <v>372</v>
      </c>
      <c r="Y16" s="15">
        <v>765</v>
      </c>
      <c r="Z16" s="15">
        <v>19302</v>
      </c>
      <c r="AA16" s="15"/>
      <c r="AB16" s="15"/>
      <c r="AC16" s="15"/>
      <c r="AD16" s="15"/>
      <c r="AE16" s="15"/>
      <c r="AF16" s="15"/>
      <c r="AG16" s="15"/>
      <c r="AH16" s="15"/>
      <c r="AI16" s="15">
        <v>982</v>
      </c>
      <c r="AJ16" s="15">
        <v>148</v>
      </c>
      <c r="AK16" s="15">
        <v>49</v>
      </c>
      <c r="AL16" s="15">
        <v>86</v>
      </c>
      <c r="AM16" s="15">
        <v>2094</v>
      </c>
      <c r="AN16" s="15">
        <v>39</v>
      </c>
      <c r="AO16" s="15">
        <v>166</v>
      </c>
      <c r="AP16" s="15">
        <v>3564</v>
      </c>
      <c r="AQ16" s="15">
        <v>468</v>
      </c>
      <c r="AR16" s="15">
        <v>97</v>
      </c>
      <c r="AS16" s="15">
        <v>35</v>
      </c>
      <c r="AT16" s="15">
        <v>51</v>
      </c>
      <c r="AU16" s="15">
        <v>1244</v>
      </c>
      <c r="AV16" s="15">
        <v>29</v>
      </c>
      <c r="AW16" s="15">
        <v>76</v>
      </c>
      <c r="AX16" s="15">
        <v>2000</v>
      </c>
      <c r="AY16" s="15">
        <v>1234</v>
      </c>
      <c r="AZ16" s="15">
        <v>293</v>
      </c>
      <c r="BA16" s="15">
        <v>62</v>
      </c>
      <c r="BB16" s="15">
        <v>133</v>
      </c>
      <c r="BC16" s="15">
        <v>3315</v>
      </c>
      <c r="BD16" s="15">
        <v>127</v>
      </c>
      <c r="BE16" s="15">
        <v>253</v>
      </c>
      <c r="BF16" s="15">
        <v>5417</v>
      </c>
      <c r="BG16" s="15">
        <v>495</v>
      </c>
      <c r="BH16" s="15">
        <v>62</v>
      </c>
      <c r="BI16" s="15">
        <v>22</v>
      </c>
      <c r="BJ16" s="15">
        <v>46</v>
      </c>
      <c r="BK16" s="15">
        <v>1349</v>
      </c>
      <c r="BL16" s="15">
        <v>62</v>
      </c>
      <c r="BM16" s="15">
        <v>73</v>
      </c>
      <c r="BN16" s="15">
        <v>2109</v>
      </c>
      <c r="BO16" s="15">
        <v>3393</v>
      </c>
      <c r="BP16" s="15">
        <v>714</v>
      </c>
      <c r="BQ16" s="15">
        <v>236</v>
      </c>
      <c r="BR16" s="15">
        <v>345</v>
      </c>
      <c r="BS16" s="15">
        <v>8865</v>
      </c>
      <c r="BT16" s="15">
        <v>332</v>
      </c>
      <c r="BU16" s="15">
        <v>587</v>
      </c>
      <c r="BV16" s="15">
        <v>14472</v>
      </c>
      <c r="BW16" s="15">
        <v>164</v>
      </c>
      <c r="BX16" s="15">
        <v>7</v>
      </c>
      <c r="BY16" s="15">
        <v>12</v>
      </c>
      <c r="BZ16" s="15">
        <v>3</v>
      </c>
      <c r="CA16" s="15">
        <v>944</v>
      </c>
      <c r="CB16" s="15">
        <v>11</v>
      </c>
      <c r="CC16" s="15">
        <v>18</v>
      </c>
      <c r="CD16" s="15">
        <v>1159</v>
      </c>
      <c r="CE16" s="15">
        <v>1067</v>
      </c>
      <c r="CF16" s="15">
        <v>161</v>
      </c>
      <c r="CG16" s="15">
        <v>21</v>
      </c>
      <c r="CH16" s="15">
        <v>117</v>
      </c>
      <c r="CI16" s="15">
        <v>1857</v>
      </c>
      <c r="CJ16" s="15">
        <v>21</v>
      </c>
      <c r="CK16" s="15">
        <v>135</v>
      </c>
      <c r="CL16" s="15">
        <v>3379</v>
      </c>
      <c r="CM16" s="15">
        <v>61</v>
      </c>
      <c r="CN16" s="15">
        <v>3</v>
      </c>
      <c r="CO16" s="15">
        <v>31</v>
      </c>
      <c r="CP16" s="15">
        <v>7</v>
      </c>
      <c r="CQ16" s="15">
        <v>157</v>
      </c>
      <c r="CR16" s="15">
        <v>8</v>
      </c>
      <c r="CS16" s="15">
        <v>25</v>
      </c>
      <c r="CT16" s="15">
        <v>292</v>
      </c>
      <c r="CU16" s="15">
        <v>814</v>
      </c>
      <c r="CV16" s="15">
        <v>166</v>
      </c>
      <c r="CW16" s="15">
        <v>58</v>
      </c>
      <c r="CX16" s="15">
        <v>105</v>
      </c>
      <c r="CY16" s="15">
        <v>1952</v>
      </c>
      <c r="CZ16" s="15">
        <v>60</v>
      </c>
      <c r="DA16" s="15">
        <v>100</v>
      </c>
      <c r="DB16" s="15">
        <v>3255</v>
      </c>
      <c r="DC16" s="15">
        <v>71892</v>
      </c>
    </row>
    <row r="17" spans="2:107" x14ac:dyDescent="0.3">
      <c r="B17" s="13">
        <v>41548</v>
      </c>
      <c r="C17" s="15">
        <v>4858</v>
      </c>
      <c r="D17" s="15">
        <v>856</v>
      </c>
      <c r="E17" s="15">
        <v>269</v>
      </c>
      <c r="F17" s="15">
        <v>426</v>
      </c>
      <c r="G17" s="15">
        <v>11388</v>
      </c>
      <c r="H17" s="15">
        <v>289</v>
      </c>
      <c r="I17" s="15">
        <v>800</v>
      </c>
      <c r="J17" s="15">
        <v>18886</v>
      </c>
      <c r="K17" s="15"/>
      <c r="L17" s="15"/>
      <c r="M17" s="15"/>
      <c r="N17" s="15"/>
      <c r="O17" s="15"/>
      <c r="P17" s="15"/>
      <c r="Q17" s="15"/>
      <c r="R17" s="15"/>
      <c r="S17" s="15">
        <v>5165</v>
      </c>
      <c r="T17" s="15">
        <v>952</v>
      </c>
      <c r="U17" s="15">
        <v>295</v>
      </c>
      <c r="V17" s="15">
        <v>478</v>
      </c>
      <c r="W17" s="15">
        <v>12684</v>
      </c>
      <c r="X17" s="15">
        <v>362</v>
      </c>
      <c r="Y17" s="15">
        <v>931</v>
      </c>
      <c r="Z17" s="15">
        <v>20867</v>
      </c>
      <c r="AA17" s="15"/>
      <c r="AB17" s="15"/>
      <c r="AC17" s="15"/>
      <c r="AD17" s="15"/>
      <c r="AE17" s="15"/>
      <c r="AF17" s="15"/>
      <c r="AG17" s="15"/>
      <c r="AH17" s="15"/>
      <c r="AI17" s="15">
        <v>1107</v>
      </c>
      <c r="AJ17" s="15">
        <v>188</v>
      </c>
      <c r="AK17" s="15">
        <v>87</v>
      </c>
      <c r="AL17" s="15">
        <v>94</v>
      </c>
      <c r="AM17" s="15">
        <v>2353</v>
      </c>
      <c r="AN17" s="15">
        <v>46</v>
      </c>
      <c r="AO17" s="15">
        <v>193</v>
      </c>
      <c r="AP17" s="15">
        <v>4068</v>
      </c>
      <c r="AQ17" s="15">
        <v>542</v>
      </c>
      <c r="AR17" s="15">
        <v>113</v>
      </c>
      <c r="AS17" s="15">
        <v>27</v>
      </c>
      <c r="AT17" s="15">
        <v>43</v>
      </c>
      <c r="AU17" s="15">
        <v>1401</v>
      </c>
      <c r="AV17" s="15">
        <v>35</v>
      </c>
      <c r="AW17" s="15">
        <v>83</v>
      </c>
      <c r="AX17" s="15">
        <v>2244</v>
      </c>
      <c r="AY17" s="15">
        <v>1380</v>
      </c>
      <c r="AZ17" s="15">
        <v>309</v>
      </c>
      <c r="BA17" s="15">
        <v>89</v>
      </c>
      <c r="BB17" s="15">
        <v>145</v>
      </c>
      <c r="BC17" s="15">
        <v>3612</v>
      </c>
      <c r="BD17" s="15">
        <v>113</v>
      </c>
      <c r="BE17" s="15">
        <v>283</v>
      </c>
      <c r="BF17" s="15">
        <v>5931</v>
      </c>
      <c r="BG17" s="15">
        <v>574</v>
      </c>
      <c r="BH17" s="15">
        <v>77</v>
      </c>
      <c r="BI17" s="15">
        <v>27</v>
      </c>
      <c r="BJ17" s="15">
        <v>47</v>
      </c>
      <c r="BK17" s="15">
        <v>1494</v>
      </c>
      <c r="BL17" s="15">
        <v>57</v>
      </c>
      <c r="BM17" s="15">
        <v>104</v>
      </c>
      <c r="BN17" s="15">
        <v>2380</v>
      </c>
      <c r="BO17" s="15">
        <v>3734</v>
      </c>
      <c r="BP17" s="15">
        <v>771</v>
      </c>
      <c r="BQ17" s="15">
        <v>233</v>
      </c>
      <c r="BR17" s="15">
        <v>356</v>
      </c>
      <c r="BS17" s="15">
        <v>9481</v>
      </c>
      <c r="BT17" s="15">
        <v>322</v>
      </c>
      <c r="BU17" s="15">
        <v>735</v>
      </c>
      <c r="BV17" s="15">
        <v>15632</v>
      </c>
      <c r="BW17" s="15">
        <v>194</v>
      </c>
      <c r="BX17" s="15">
        <v>5</v>
      </c>
      <c r="BY17" s="15">
        <v>10</v>
      </c>
      <c r="BZ17" s="15">
        <v>4</v>
      </c>
      <c r="CA17" s="15">
        <v>1024</v>
      </c>
      <c r="CB17" s="15">
        <v>4</v>
      </c>
      <c r="CC17" s="15">
        <v>17</v>
      </c>
      <c r="CD17" s="15">
        <v>1258</v>
      </c>
      <c r="CE17" s="15">
        <v>1128</v>
      </c>
      <c r="CF17" s="15">
        <v>171</v>
      </c>
      <c r="CG17" s="15">
        <v>21</v>
      </c>
      <c r="CH17" s="15">
        <v>113</v>
      </c>
      <c r="CI17" s="15">
        <v>1969</v>
      </c>
      <c r="CJ17" s="15">
        <v>29</v>
      </c>
      <c r="CK17" s="15">
        <v>138</v>
      </c>
      <c r="CL17" s="15">
        <v>3569</v>
      </c>
      <c r="CM17" s="15">
        <v>109</v>
      </c>
      <c r="CN17" s="15">
        <v>5</v>
      </c>
      <c r="CO17" s="15">
        <v>31</v>
      </c>
      <c r="CP17" s="15">
        <v>5</v>
      </c>
      <c r="CQ17" s="15">
        <v>210</v>
      </c>
      <c r="CR17" s="15">
        <v>7</v>
      </c>
      <c r="CS17" s="15">
        <v>41</v>
      </c>
      <c r="CT17" s="15">
        <v>408</v>
      </c>
      <c r="CU17" s="15">
        <v>961</v>
      </c>
      <c r="CV17" s="15">
        <v>147</v>
      </c>
      <c r="CW17" s="15">
        <v>31</v>
      </c>
      <c r="CX17" s="15">
        <v>101</v>
      </c>
      <c r="CY17" s="15">
        <v>2050</v>
      </c>
      <c r="CZ17" s="15">
        <v>56</v>
      </c>
      <c r="DA17" s="15">
        <v>98</v>
      </c>
      <c r="DB17" s="15">
        <v>3444</v>
      </c>
      <c r="DC17" s="15">
        <v>78687</v>
      </c>
    </row>
    <row r="18" spans="2:107" x14ac:dyDescent="0.3">
      <c r="B18" s="13">
        <v>41579</v>
      </c>
      <c r="C18" s="15">
        <v>4442</v>
      </c>
      <c r="D18" s="15">
        <v>975</v>
      </c>
      <c r="E18" s="15">
        <v>313</v>
      </c>
      <c r="F18" s="15">
        <v>439</v>
      </c>
      <c r="G18" s="15">
        <v>11341</v>
      </c>
      <c r="H18" s="15">
        <v>334</v>
      </c>
      <c r="I18" s="15">
        <v>845</v>
      </c>
      <c r="J18" s="15">
        <v>18689</v>
      </c>
      <c r="K18" s="15"/>
      <c r="L18" s="15"/>
      <c r="M18" s="15"/>
      <c r="N18" s="15"/>
      <c r="O18" s="15"/>
      <c r="P18" s="15"/>
      <c r="Q18" s="15"/>
      <c r="R18" s="15"/>
      <c r="S18" s="15">
        <v>5033</v>
      </c>
      <c r="T18" s="15">
        <v>1046</v>
      </c>
      <c r="U18" s="15">
        <v>370</v>
      </c>
      <c r="V18" s="15">
        <v>527</v>
      </c>
      <c r="W18" s="15">
        <v>13168</v>
      </c>
      <c r="X18" s="15">
        <v>398</v>
      </c>
      <c r="Y18" s="15">
        <v>1045</v>
      </c>
      <c r="Z18" s="15">
        <v>21587</v>
      </c>
      <c r="AA18" s="15"/>
      <c r="AB18" s="15"/>
      <c r="AC18" s="15"/>
      <c r="AD18" s="15"/>
      <c r="AE18" s="15"/>
      <c r="AF18" s="15"/>
      <c r="AG18" s="15"/>
      <c r="AH18" s="15"/>
      <c r="AI18" s="15">
        <v>987</v>
      </c>
      <c r="AJ18" s="15">
        <v>165</v>
      </c>
      <c r="AK18" s="15">
        <v>44</v>
      </c>
      <c r="AL18" s="15">
        <v>85</v>
      </c>
      <c r="AM18" s="15">
        <v>2217</v>
      </c>
      <c r="AN18" s="15">
        <v>45</v>
      </c>
      <c r="AO18" s="15">
        <v>194</v>
      </c>
      <c r="AP18" s="15">
        <v>3737</v>
      </c>
      <c r="AQ18" s="15">
        <v>506</v>
      </c>
      <c r="AR18" s="15">
        <v>152</v>
      </c>
      <c r="AS18" s="15">
        <v>34</v>
      </c>
      <c r="AT18" s="15">
        <v>60</v>
      </c>
      <c r="AU18" s="15">
        <v>1415</v>
      </c>
      <c r="AV18" s="15">
        <v>41</v>
      </c>
      <c r="AW18" s="15">
        <v>82</v>
      </c>
      <c r="AX18" s="15">
        <v>2290</v>
      </c>
      <c r="AY18" s="15">
        <v>1300</v>
      </c>
      <c r="AZ18" s="15">
        <v>337</v>
      </c>
      <c r="BA18" s="15">
        <v>132</v>
      </c>
      <c r="BB18" s="15">
        <v>144</v>
      </c>
      <c r="BC18" s="15">
        <v>3662</v>
      </c>
      <c r="BD18" s="15">
        <v>116</v>
      </c>
      <c r="BE18" s="15">
        <v>320</v>
      </c>
      <c r="BF18" s="15">
        <v>6011</v>
      </c>
      <c r="BG18" s="15">
        <v>595</v>
      </c>
      <c r="BH18" s="15">
        <v>77</v>
      </c>
      <c r="BI18" s="15">
        <v>53</v>
      </c>
      <c r="BJ18" s="15">
        <v>57</v>
      </c>
      <c r="BK18" s="15">
        <v>1553</v>
      </c>
      <c r="BL18" s="15">
        <v>62</v>
      </c>
      <c r="BM18" s="15">
        <v>102</v>
      </c>
      <c r="BN18" s="15">
        <v>2499</v>
      </c>
      <c r="BO18" s="15">
        <v>3744</v>
      </c>
      <c r="BP18" s="15">
        <v>836</v>
      </c>
      <c r="BQ18" s="15">
        <v>320</v>
      </c>
      <c r="BR18" s="15">
        <v>373</v>
      </c>
      <c r="BS18" s="15">
        <v>9954</v>
      </c>
      <c r="BT18" s="15">
        <v>375</v>
      </c>
      <c r="BU18" s="15">
        <v>736</v>
      </c>
      <c r="BV18" s="15">
        <v>16338</v>
      </c>
      <c r="BW18" s="15">
        <v>168</v>
      </c>
      <c r="BX18" s="15">
        <v>9</v>
      </c>
      <c r="BY18" s="15">
        <v>11</v>
      </c>
      <c r="BZ18" s="15">
        <v>6</v>
      </c>
      <c r="CA18" s="15">
        <v>998</v>
      </c>
      <c r="CB18" s="15">
        <v>7</v>
      </c>
      <c r="CC18" s="15">
        <v>20</v>
      </c>
      <c r="CD18" s="15">
        <v>1219</v>
      </c>
      <c r="CE18" s="15">
        <v>1088</v>
      </c>
      <c r="CF18" s="15">
        <v>192</v>
      </c>
      <c r="CG18" s="15">
        <v>39</v>
      </c>
      <c r="CH18" s="15">
        <v>147</v>
      </c>
      <c r="CI18" s="15">
        <v>2053</v>
      </c>
      <c r="CJ18" s="15">
        <v>15</v>
      </c>
      <c r="CK18" s="15">
        <v>181</v>
      </c>
      <c r="CL18" s="15">
        <v>3715</v>
      </c>
      <c r="CM18" s="15">
        <v>33</v>
      </c>
      <c r="CN18" s="15">
        <v>9</v>
      </c>
      <c r="CO18" s="15"/>
      <c r="CP18" s="15">
        <v>1</v>
      </c>
      <c r="CQ18" s="15">
        <v>163</v>
      </c>
      <c r="CR18" s="15">
        <v>1</v>
      </c>
      <c r="CS18" s="15">
        <v>108</v>
      </c>
      <c r="CT18" s="15">
        <v>315</v>
      </c>
      <c r="CU18" s="15">
        <v>896</v>
      </c>
      <c r="CV18" s="15">
        <v>196</v>
      </c>
      <c r="CW18" s="15">
        <v>40</v>
      </c>
      <c r="CX18" s="15">
        <v>88</v>
      </c>
      <c r="CY18" s="15">
        <v>2044</v>
      </c>
      <c r="CZ18" s="15">
        <v>49</v>
      </c>
      <c r="DA18" s="15">
        <v>123</v>
      </c>
      <c r="DB18" s="15">
        <v>3436</v>
      </c>
      <c r="DC18" s="15">
        <v>79836</v>
      </c>
    </row>
    <row r="19" spans="2:107" x14ac:dyDescent="0.3">
      <c r="B19" s="13">
        <v>41609</v>
      </c>
      <c r="C19" s="15">
        <v>4191</v>
      </c>
      <c r="D19" s="15">
        <v>999</v>
      </c>
      <c r="E19" s="15">
        <v>303</v>
      </c>
      <c r="F19" s="15">
        <v>423</v>
      </c>
      <c r="G19" s="15">
        <v>11341</v>
      </c>
      <c r="H19" s="15">
        <v>327</v>
      </c>
      <c r="I19" s="15">
        <v>1052</v>
      </c>
      <c r="J19" s="15">
        <v>18636</v>
      </c>
      <c r="K19" s="15"/>
      <c r="L19" s="15"/>
      <c r="M19" s="15"/>
      <c r="N19" s="15"/>
      <c r="O19" s="15"/>
      <c r="P19" s="15"/>
      <c r="Q19" s="15"/>
      <c r="R19" s="15"/>
      <c r="S19" s="15">
        <v>4757</v>
      </c>
      <c r="T19" s="15">
        <v>1133</v>
      </c>
      <c r="U19" s="15">
        <v>330</v>
      </c>
      <c r="V19" s="15">
        <v>466</v>
      </c>
      <c r="W19" s="15">
        <v>12907</v>
      </c>
      <c r="X19" s="15">
        <v>414</v>
      </c>
      <c r="Y19" s="15">
        <v>1132</v>
      </c>
      <c r="Z19" s="15">
        <v>21139</v>
      </c>
      <c r="AA19" s="15"/>
      <c r="AB19" s="15"/>
      <c r="AC19" s="15"/>
      <c r="AD19" s="15"/>
      <c r="AE19" s="15"/>
      <c r="AF19" s="15"/>
      <c r="AG19" s="15"/>
      <c r="AH19" s="15"/>
      <c r="AI19" s="15">
        <v>1146</v>
      </c>
      <c r="AJ19" s="15">
        <v>216</v>
      </c>
      <c r="AK19" s="15">
        <v>61</v>
      </c>
      <c r="AL19" s="15">
        <v>87</v>
      </c>
      <c r="AM19" s="15">
        <v>2610</v>
      </c>
      <c r="AN19" s="15">
        <v>60</v>
      </c>
      <c r="AO19" s="15">
        <v>240</v>
      </c>
      <c r="AP19" s="15">
        <v>4420</v>
      </c>
      <c r="AQ19" s="15">
        <v>466</v>
      </c>
      <c r="AR19" s="15">
        <v>147</v>
      </c>
      <c r="AS19" s="15">
        <v>50</v>
      </c>
      <c r="AT19" s="15">
        <v>41</v>
      </c>
      <c r="AU19" s="15">
        <v>1414</v>
      </c>
      <c r="AV19" s="15">
        <v>52</v>
      </c>
      <c r="AW19" s="15">
        <v>110</v>
      </c>
      <c r="AX19" s="15">
        <v>2280</v>
      </c>
      <c r="AY19" s="15">
        <v>1134</v>
      </c>
      <c r="AZ19" s="15">
        <v>317</v>
      </c>
      <c r="BA19" s="15">
        <v>85</v>
      </c>
      <c r="BB19" s="15">
        <v>109</v>
      </c>
      <c r="BC19" s="15">
        <v>3146</v>
      </c>
      <c r="BD19" s="15">
        <v>98</v>
      </c>
      <c r="BE19" s="15">
        <v>302</v>
      </c>
      <c r="BF19" s="15">
        <v>5191</v>
      </c>
      <c r="BG19" s="15">
        <v>520</v>
      </c>
      <c r="BH19" s="15">
        <v>105</v>
      </c>
      <c r="BI19" s="15">
        <v>42</v>
      </c>
      <c r="BJ19" s="15">
        <v>58</v>
      </c>
      <c r="BK19" s="15">
        <v>1545</v>
      </c>
      <c r="BL19" s="15">
        <v>57</v>
      </c>
      <c r="BM19" s="15">
        <v>143</v>
      </c>
      <c r="BN19" s="15">
        <v>2470</v>
      </c>
      <c r="BO19" s="15">
        <v>3498</v>
      </c>
      <c r="BP19" s="15">
        <v>923</v>
      </c>
      <c r="BQ19" s="15">
        <v>292</v>
      </c>
      <c r="BR19" s="15">
        <v>329</v>
      </c>
      <c r="BS19" s="15">
        <v>9716</v>
      </c>
      <c r="BT19" s="15">
        <v>361</v>
      </c>
      <c r="BU19" s="15">
        <v>837</v>
      </c>
      <c r="BV19" s="15">
        <v>15956</v>
      </c>
      <c r="BW19" s="15">
        <v>179</v>
      </c>
      <c r="BX19" s="15">
        <v>12</v>
      </c>
      <c r="BY19" s="15">
        <v>18</v>
      </c>
      <c r="BZ19" s="15">
        <v>3</v>
      </c>
      <c r="CA19" s="15">
        <v>1066</v>
      </c>
      <c r="CB19" s="15">
        <v>13</v>
      </c>
      <c r="CC19" s="15">
        <v>21</v>
      </c>
      <c r="CD19" s="15">
        <v>1312</v>
      </c>
      <c r="CE19" s="15">
        <v>971</v>
      </c>
      <c r="CF19" s="15">
        <v>195</v>
      </c>
      <c r="CG19" s="15">
        <v>19</v>
      </c>
      <c r="CH19" s="15">
        <v>128</v>
      </c>
      <c r="CI19" s="15">
        <v>1923</v>
      </c>
      <c r="CJ19" s="15">
        <v>30</v>
      </c>
      <c r="CK19" s="15">
        <v>217</v>
      </c>
      <c r="CL19" s="15">
        <v>3483</v>
      </c>
      <c r="CM19" s="15">
        <v>109</v>
      </c>
      <c r="CN19" s="15">
        <v>3</v>
      </c>
      <c r="CO19" s="15">
        <v>1</v>
      </c>
      <c r="CP19" s="15">
        <v>6</v>
      </c>
      <c r="CQ19" s="15">
        <v>202</v>
      </c>
      <c r="CR19" s="15">
        <v>10</v>
      </c>
      <c r="CS19" s="15">
        <v>57</v>
      </c>
      <c r="CT19" s="15">
        <v>388</v>
      </c>
      <c r="CU19" s="15">
        <v>800</v>
      </c>
      <c r="CV19" s="15">
        <v>191</v>
      </c>
      <c r="CW19" s="15">
        <v>53</v>
      </c>
      <c r="CX19" s="15">
        <v>116</v>
      </c>
      <c r="CY19" s="15">
        <v>2100</v>
      </c>
      <c r="CZ19" s="15">
        <v>64</v>
      </c>
      <c r="DA19" s="15">
        <v>169</v>
      </c>
      <c r="DB19" s="15">
        <v>3493</v>
      </c>
      <c r="DC19" s="15">
        <v>78768</v>
      </c>
    </row>
    <row r="20" spans="2:107" x14ac:dyDescent="0.3">
      <c r="B20" s="13">
        <v>41640</v>
      </c>
      <c r="C20" s="15">
        <v>3294</v>
      </c>
      <c r="D20" s="15">
        <v>687</v>
      </c>
      <c r="E20" s="15">
        <v>255</v>
      </c>
      <c r="F20" s="15">
        <v>266</v>
      </c>
      <c r="G20" s="15">
        <v>8182</v>
      </c>
      <c r="H20" s="15">
        <v>220</v>
      </c>
      <c r="I20" s="15">
        <v>674</v>
      </c>
      <c r="J20" s="15">
        <v>13578</v>
      </c>
      <c r="K20" s="15"/>
      <c r="L20" s="15"/>
      <c r="M20" s="15"/>
      <c r="N20" s="15"/>
      <c r="O20" s="15"/>
      <c r="P20" s="15"/>
      <c r="Q20" s="15"/>
      <c r="R20" s="15"/>
      <c r="S20" s="15">
        <v>3549</v>
      </c>
      <c r="T20" s="15">
        <v>718</v>
      </c>
      <c r="U20" s="15">
        <v>249</v>
      </c>
      <c r="V20" s="15">
        <v>316</v>
      </c>
      <c r="W20" s="15">
        <v>9060</v>
      </c>
      <c r="X20" s="15">
        <v>278</v>
      </c>
      <c r="Y20" s="15">
        <v>719</v>
      </c>
      <c r="Z20" s="15">
        <v>14889</v>
      </c>
      <c r="AA20" s="15"/>
      <c r="AB20" s="15"/>
      <c r="AC20" s="15"/>
      <c r="AD20" s="15"/>
      <c r="AE20" s="15"/>
      <c r="AF20" s="15"/>
      <c r="AG20" s="15"/>
      <c r="AH20" s="15"/>
      <c r="AI20" s="15">
        <v>658</v>
      </c>
      <c r="AJ20" s="15">
        <v>95</v>
      </c>
      <c r="AK20" s="15">
        <v>21</v>
      </c>
      <c r="AL20" s="15">
        <v>39</v>
      </c>
      <c r="AM20" s="15">
        <v>1346</v>
      </c>
      <c r="AN20" s="15">
        <v>28</v>
      </c>
      <c r="AO20" s="15">
        <v>115</v>
      </c>
      <c r="AP20" s="15">
        <v>2302</v>
      </c>
      <c r="AQ20" s="15">
        <v>472</v>
      </c>
      <c r="AR20" s="15">
        <v>113</v>
      </c>
      <c r="AS20" s="15">
        <v>34</v>
      </c>
      <c r="AT20" s="15">
        <v>43</v>
      </c>
      <c r="AU20" s="15">
        <v>1203</v>
      </c>
      <c r="AV20" s="15">
        <v>44</v>
      </c>
      <c r="AW20" s="15">
        <v>78</v>
      </c>
      <c r="AX20" s="15">
        <v>1987</v>
      </c>
      <c r="AY20" s="15">
        <v>916</v>
      </c>
      <c r="AZ20" s="15">
        <v>212</v>
      </c>
      <c r="BA20" s="15">
        <v>68</v>
      </c>
      <c r="BB20" s="15">
        <v>75</v>
      </c>
      <c r="BC20" s="15">
        <v>2328</v>
      </c>
      <c r="BD20" s="15">
        <v>59</v>
      </c>
      <c r="BE20" s="15">
        <v>222</v>
      </c>
      <c r="BF20" s="15">
        <v>3880</v>
      </c>
      <c r="BG20" s="15">
        <v>485</v>
      </c>
      <c r="BH20" s="15">
        <v>77</v>
      </c>
      <c r="BI20" s="15">
        <v>35</v>
      </c>
      <c r="BJ20" s="15">
        <v>42</v>
      </c>
      <c r="BK20" s="15">
        <v>1368</v>
      </c>
      <c r="BL20" s="15">
        <v>44</v>
      </c>
      <c r="BM20" s="15">
        <v>118</v>
      </c>
      <c r="BN20" s="15">
        <v>2169</v>
      </c>
      <c r="BO20" s="15">
        <v>2646</v>
      </c>
      <c r="BP20" s="15">
        <v>575</v>
      </c>
      <c r="BQ20" s="15">
        <v>210</v>
      </c>
      <c r="BR20" s="15">
        <v>225</v>
      </c>
      <c r="BS20" s="15">
        <v>6790</v>
      </c>
      <c r="BT20" s="15">
        <v>243</v>
      </c>
      <c r="BU20" s="15">
        <v>551</v>
      </c>
      <c r="BV20" s="15">
        <v>11240</v>
      </c>
      <c r="BW20" s="15">
        <v>136</v>
      </c>
      <c r="BX20" s="15">
        <v>2</v>
      </c>
      <c r="BY20" s="15">
        <v>13</v>
      </c>
      <c r="BZ20" s="15"/>
      <c r="CA20" s="15">
        <v>827</v>
      </c>
      <c r="CB20" s="15">
        <v>5</v>
      </c>
      <c r="CC20" s="15">
        <v>14</v>
      </c>
      <c r="CD20" s="15">
        <v>997</v>
      </c>
      <c r="CE20" s="15">
        <v>723</v>
      </c>
      <c r="CF20" s="15">
        <v>136</v>
      </c>
      <c r="CG20" s="15">
        <v>25</v>
      </c>
      <c r="CH20" s="15">
        <v>89</v>
      </c>
      <c r="CI20" s="15">
        <v>1352</v>
      </c>
      <c r="CJ20" s="15">
        <v>27</v>
      </c>
      <c r="CK20" s="15">
        <v>123</v>
      </c>
      <c r="CL20" s="15">
        <v>2475</v>
      </c>
      <c r="CM20" s="15">
        <v>44</v>
      </c>
      <c r="CN20" s="15">
        <v>5</v>
      </c>
      <c r="CO20" s="15">
        <v>1</v>
      </c>
      <c r="CP20" s="15">
        <v>2</v>
      </c>
      <c r="CQ20" s="15">
        <v>91</v>
      </c>
      <c r="CR20" s="15">
        <v>3</v>
      </c>
      <c r="CS20" s="15">
        <v>31</v>
      </c>
      <c r="CT20" s="15">
        <v>177</v>
      </c>
      <c r="CU20" s="15">
        <v>685</v>
      </c>
      <c r="CV20" s="15">
        <v>147</v>
      </c>
      <c r="CW20" s="15">
        <v>56</v>
      </c>
      <c r="CX20" s="15">
        <v>74</v>
      </c>
      <c r="CY20" s="15">
        <v>1632</v>
      </c>
      <c r="CZ20" s="15">
        <v>48</v>
      </c>
      <c r="DA20" s="15">
        <v>106</v>
      </c>
      <c r="DB20" s="15">
        <v>2748</v>
      </c>
      <c r="DC20" s="15">
        <v>56442</v>
      </c>
    </row>
    <row r="21" spans="2:107" x14ac:dyDescent="0.3">
      <c r="B21" s="13">
        <v>41671</v>
      </c>
      <c r="C21" s="15">
        <v>3290</v>
      </c>
      <c r="D21" s="15">
        <v>690</v>
      </c>
      <c r="E21" s="15">
        <v>234</v>
      </c>
      <c r="F21" s="15">
        <v>314</v>
      </c>
      <c r="G21" s="15">
        <v>8576</v>
      </c>
      <c r="H21" s="15">
        <v>234</v>
      </c>
      <c r="I21" s="15">
        <v>672</v>
      </c>
      <c r="J21" s="15">
        <v>14010</v>
      </c>
      <c r="K21" s="15">
        <v>160024</v>
      </c>
      <c r="L21" s="15">
        <v>48669</v>
      </c>
      <c r="M21" s="15">
        <v>15038</v>
      </c>
      <c r="N21" s="15">
        <v>15866</v>
      </c>
      <c r="O21" s="15">
        <v>566072</v>
      </c>
      <c r="P21" s="15">
        <v>19572</v>
      </c>
      <c r="Q21" s="15">
        <v>39658</v>
      </c>
      <c r="R21" s="15">
        <v>864899</v>
      </c>
      <c r="S21" s="15">
        <v>3665</v>
      </c>
      <c r="T21" s="15">
        <v>762</v>
      </c>
      <c r="U21" s="15">
        <v>270</v>
      </c>
      <c r="V21" s="15">
        <v>329</v>
      </c>
      <c r="W21" s="15">
        <v>9651</v>
      </c>
      <c r="X21" s="15">
        <v>259</v>
      </c>
      <c r="Y21" s="15">
        <v>730</v>
      </c>
      <c r="Z21" s="15">
        <v>15666</v>
      </c>
      <c r="AA21" s="15">
        <v>333579</v>
      </c>
      <c r="AB21" s="15">
        <v>89287</v>
      </c>
      <c r="AC21" s="15">
        <v>30377</v>
      </c>
      <c r="AD21" s="15">
        <v>35172</v>
      </c>
      <c r="AE21" s="15">
        <v>1035735</v>
      </c>
      <c r="AF21" s="15">
        <v>29073</v>
      </c>
      <c r="AG21" s="15">
        <v>95997</v>
      </c>
      <c r="AH21" s="15">
        <v>1649220</v>
      </c>
      <c r="AI21" s="15">
        <v>915</v>
      </c>
      <c r="AJ21" s="15">
        <v>147</v>
      </c>
      <c r="AK21" s="15">
        <v>48</v>
      </c>
      <c r="AL21" s="15">
        <v>62</v>
      </c>
      <c r="AM21" s="15">
        <v>1981</v>
      </c>
      <c r="AN21" s="15">
        <v>42</v>
      </c>
      <c r="AO21" s="15">
        <v>193</v>
      </c>
      <c r="AP21" s="15">
        <v>3388</v>
      </c>
      <c r="AQ21" s="15">
        <v>410</v>
      </c>
      <c r="AR21" s="15">
        <v>95</v>
      </c>
      <c r="AS21" s="15">
        <v>32</v>
      </c>
      <c r="AT21" s="15">
        <v>35</v>
      </c>
      <c r="AU21" s="15">
        <v>1143</v>
      </c>
      <c r="AV21" s="15">
        <v>34</v>
      </c>
      <c r="AW21" s="15">
        <v>77</v>
      </c>
      <c r="AX21" s="15">
        <v>1826</v>
      </c>
      <c r="AY21" s="15">
        <v>787</v>
      </c>
      <c r="AZ21" s="15">
        <v>193</v>
      </c>
      <c r="BA21" s="15">
        <v>58</v>
      </c>
      <c r="BB21" s="15">
        <v>81</v>
      </c>
      <c r="BC21" s="15">
        <v>2192</v>
      </c>
      <c r="BD21" s="15">
        <v>64</v>
      </c>
      <c r="BE21" s="15">
        <v>217</v>
      </c>
      <c r="BF21" s="15">
        <v>3592</v>
      </c>
      <c r="BG21" s="15">
        <v>391</v>
      </c>
      <c r="BH21" s="15">
        <v>77</v>
      </c>
      <c r="BI21" s="15">
        <v>33</v>
      </c>
      <c r="BJ21" s="15">
        <v>22</v>
      </c>
      <c r="BK21" s="15">
        <v>1126</v>
      </c>
      <c r="BL21" s="15">
        <v>47</v>
      </c>
      <c r="BM21" s="15">
        <v>76</v>
      </c>
      <c r="BN21" s="15">
        <v>1772</v>
      </c>
      <c r="BO21" s="15">
        <v>2751</v>
      </c>
      <c r="BP21" s="15">
        <v>609</v>
      </c>
      <c r="BQ21" s="15">
        <v>242</v>
      </c>
      <c r="BR21" s="15">
        <v>242</v>
      </c>
      <c r="BS21" s="15">
        <v>7297</v>
      </c>
      <c r="BT21" s="15">
        <v>222</v>
      </c>
      <c r="BU21" s="15">
        <v>551</v>
      </c>
      <c r="BV21" s="15">
        <v>11914</v>
      </c>
      <c r="BW21" s="15">
        <v>159</v>
      </c>
      <c r="BX21" s="15">
        <v>6</v>
      </c>
      <c r="BY21" s="15">
        <v>9</v>
      </c>
      <c r="BZ21" s="15">
        <v>1</v>
      </c>
      <c r="CA21" s="15">
        <v>815</v>
      </c>
      <c r="CB21" s="15">
        <v>8</v>
      </c>
      <c r="CC21" s="15">
        <v>17</v>
      </c>
      <c r="CD21" s="15">
        <v>1015</v>
      </c>
      <c r="CE21" s="15">
        <v>713</v>
      </c>
      <c r="CF21" s="15">
        <v>129</v>
      </c>
      <c r="CG21" s="15">
        <v>18</v>
      </c>
      <c r="CH21" s="15">
        <v>85</v>
      </c>
      <c r="CI21" s="15">
        <v>1424</v>
      </c>
      <c r="CJ21" s="15">
        <v>25</v>
      </c>
      <c r="CK21" s="15">
        <v>123</v>
      </c>
      <c r="CL21" s="15">
        <v>2517</v>
      </c>
      <c r="CM21" s="15">
        <v>42</v>
      </c>
      <c r="CN21" s="15">
        <v>18</v>
      </c>
      <c r="CO21" s="15">
        <v>1</v>
      </c>
      <c r="CP21" s="15">
        <v>1</v>
      </c>
      <c r="CQ21" s="15">
        <v>115</v>
      </c>
      <c r="CR21" s="15">
        <v>4</v>
      </c>
      <c r="CS21" s="15">
        <v>39</v>
      </c>
      <c r="CT21" s="15">
        <v>220</v>
      </c>
      <c r="CU21" s="15">
        <v>594</v>
      </c>
      <c r="CV21" s="15">
        <v>141</v>
      </c>
      <c r="CW21" s="15">
        <v>41</v>
      </c>
      <c r="CX21" s="15">
        <v>77</v>
      </c>
      <c r="CY21" s="15">
        <v>1580</v>
      </c>
      <c r="CZ21" s="15">
        <v>42</v>
      </c>
      <c r="DA21" s="15">
        <v>87</v>
      </c>
      <c r="DB21" s="15">
        <v>2562</v>
      </c>
      <c r="DC21" s="15">
        <v>2572601</v>
      </c>
    </row>
    <row r="22" spans="2:107" x14ac:dyDescent="0.3">
      <c r="B22" s="13">
        <v>41699</v>
      </c>
      <c r="C22" s="15">
        <v>4087</v>
      </c>
      <c r="D22" s="15">
        <v>1003</v>
      </c>
      <c r="E22" s="15">
        <v>263</v>
      </c>
      <c r="F22" s="15">
        <v>394</v>
      </c>
      <c r="G22" s="15">
        <v>11058</v>
      </c>
      <c r="H22" s="15">
        <v>323</v>
      </c>
      <c r="I22" s="15">
        <v>921</v>
      </c>
      <c r="J22" s="15">
        <v>18049</v>
      </c>
      <c r="K22" s="15">
        <v>159691</v>
      </c>
      <c r="L22" s="15">
        <v>48599</v>
      </c>
      <c r="M22" s="15">
        <v>15005</v>
      </c>
      <c r="N22" s="15">
        <v>15853</v>
      </c>
      <c r="O22" s="15">
        <v>565060</v>
      </c>
      <c r="P22" s="15">
        <v>19558</v>
      </c>
      <c r="Q22" s="15">
        <v>39611</v>
      </c>
      <c r="R22" s="15">
        <v>863377</v>
      </c>
      <c r="S22" s="15">
        <v>4484</v>
      </c>
      <c r="T22" s="15">
        <v>1115</v>
      </c>
      <c r="U22" s="15">
        <v>291</v>
      </c>
      <c r="V22" s="15">
        <v>428</v>
      </c>
      <c r="W22" s="15">
        <v>12114</v>
      </c>
      <c r="X22" s="15">
        <v>351</v>
      </c>
      <c r="Y22" s="15">
        <v>1050</v>
      </c>
      <c r="Z22" s="15">
        <v>19833</v>
      </c>
      <c r="AA22" s="15">
        <v>333912</v>
      </c>
      <c r="AB22" s="15">
        <v>89357</v>
      </c>
      <c r="AC22" s="15">
        <v>30410</v>
      </c>
      <c r="AD22" s="15">
        <v>35185</v>
      </c>
      <c r="AE22" s="15">
        <v>1036750</v>
      </c>
      <c r="AF22" s="15">
        <v>29087</v>
      </c>
      <c r="AG22" s="15">
        <v>96044</v>
      </c>
      <c r="AH22" s="15">
        <v>1650745</v>
      </c>
      <c r="AI22" s="15">
        <v>1238</v>
      </c>
      <c r="AJ22" s="15">
        <v>206</v>
      </c>
      <c r="AK22" s="15">
        <v>68</v>
      </c>
      <c r="AL22" s="15">
        <v>111</v>
      </c>
      <c r="AM22" s="15">
        <v>2866</v>
      </c>
      <c r="AN22" s="15">
        <v>60</v>
      </c>
      <c r="AO22" s="15">
        <v>294</v>
      </c>
      <c r="AP22" s="15">
        <v>4843</v>
      </c>
      <c r="AQ22" s="15">
        <v>439</v>
      </c>
      <c r="AR22" s="15">
        <v>128</v>
      </c>
      <c r="AS22" s="15">
        <v>25</v>
      </c>
      <c r="AT22" s="15">
        <v>43</v>
      </c>
      <c r="AU22" s="15">
        <v>1298</v>
      </c>
      <c r="AV22" s="15">
        <v>46</v>
      </c>
      <c r="AW22" s="15">
        <v>88</v>
      </c>
      <c r="AX22" s="15">
        <v>2067</v>
      </c>
      <c r="AY22" s="15">
        <v>926</v>
      </c>
      <c r="AZ22" s="15">
        <v>301</v>
      </c>
      <c r="BA22" s="15">
        <v>77</v>
      </c>
      <c r="BB22" s="15">
        <v>96</v>
      </c>
      <c r="BC22" s="15">
        <v>2714</v>
      </c>
      <c r="BD22" s="15">
        <v>71</v>
      </c>
      <c r="BE22" s="15">
        <v>270</v>
      </c>
      <c r="BF22" s="15">
        <v>4455</v>
      </c>
      <c r="BG22" s="15">
        <v>467</v>
      </c>
      <c r="BH22" s="15">
        <v>130</v>
      </c>
      <c r="BI22" s="15">
        <v>34</v>
      </c>
      <c r="BJ22" s="15">
        <v>43</v>
      </c>
      <c r="BK22" s="15">
        <v>1392</v>
      </c>
      <c r="BL22" s="15">
        <v>54</v>
      </c>
      <c r="BM22" s="15">
        <v>110</v>
      </c>
      <c r="BN22" s="15">
        <v>2230</v>
      </c>
      <c r="BO22" s="15">
        <v>3358</v>
      </c>
      <c r="BP22" s="15">
        <v>916</v>
      </c>
      <c r="BQ22" s="15">
        <v>245</v>
      </c>
      <c r="BR22" s="15">
        <v>303</v>
      </c>
      <c r="BS22" s="15">
        <v>9140</v>
      </c>
      <c r="BT22" s="15">
        <v>311</v>
      </c>
      <c r="BU22" s="15">
        <v>782</v>
      </c>
      <c r="BV22" s="15">
        <v>15055</v>
      </c>
      <c r="BW22" s="15">
        <v>148</v>
      </c>
      <c r="BX22" s="15">
        <v>19</v>
      </c>
      <c r="BY22" s="15">
        <v>22</v>
      </c>
      <c r="BZ22" s="15">
        <v>2</v>
      </c>
      <c r="CA22" s="15">
        <v>983</v>
      </c>
      <c r="CB22" s="15">
        <v>8</v>
      </c>
      <c r="CC22" s="15">
        <v>15</v>
      </c>
      <c r="CD22" s="15">
        <v>1197</v>
      </c>
      <c r="CE22" s="15">
        <v>940</v>
      </c>
      <c r="CF22" s="15">
        <v>173</v>
      </c>
      <c r="CG22" s="15">
        <v>23</v>
      </c>
      <c r="CH22" s="15">
        <v>122</v>
      </c>
      <c r="CI22" s="15">
        <v>1819</v>
      </c>
      <c r="CJ22" s="15">
        <v>22</v>
      </c>
      <c r="CK22" s="15">
        <v>146</v>
      </c>
      <c r="CL22" s="15">
        <v>3245</v>
      </c>
      <c r="CM22" s="15">
        <v>38</v>
      </c>
      <c r="CN22" s="15">
        <v>7</v>
      </c>
      <c r="CO22" s="15">
        <v>1</v>
      </c>
      <c r="CP22" s="15">
        <v>1</v>
      </c>
      <c r="CQ22" s="15">
        <v>172</v>
      </c>
      <c r="CR22" s="15">
        <v>10</v>
      </c>
      <c r="CS22" s="15">
        <v>107</v>
      </c>
      <c r="CT22" s="15">
        <v>336</v>
      </c>
      <c r="CU22" s="15">
        <v>801</v>
      </c>
      <c r="CV22" s="15">
        <v>202</v>
      </c>
      <c r="CW22" s="15">
        <v>41</v>
      </c>
      <c r="CX22" s="15">
        <v>102</v>
      </c>
      <c r="CY22" s="15">
        <v>1989</v>
      </c>
      <c r="CZ22" s="15">
        <v>56</v>
      </c>
      <c r="DA22" s="15">
        <v>101</v>
      </c>
      <c r="DB22" s="15">
        <v>3292</v>
      </c>
      <c r="DC22" s="15">
        <v>2588724</v>
      </c>
    </row>
    <row r="23" spans="2:107" x14ac:dyDescent="0.3">
      <c r="B23" s="13">
        <v>41730</v>
      </c>
      <c r="C23" s="15">
        <v>4580</v>
      </c>
      <c r="D23" s="15">
        <v>979</v>
      </c>
      <c r="E23" s="15">
        <v>279</v>
      </c>
      <c r="F23" s="15">
        <v>410</v>
      </c>
      <c r="G23" s="15">
        <v>11437</v>
      </c>
      <c r="H23" s="15">
        <v>359</v>
      </c>
      <c r="I23" s="15">
        <v>919</v>
      </c>
      <c r="J23" s="15">
        <v>18963</v>
      </c>
      <c r="K23" s="15"/>
      <c r="L23" s="15"/>
      <c r="M23" s="15"/>
      <c r="N23" s="15"/>
      <c r="O23" s="15"/>
      <c r="P23" s="15"/>
      <c r="Q23" s="15"/>
      <c r="R23" s="15"/>
      <c r="S23" s="15">
        <v>4911</v>
      </c>
      <c r="T23" s="15">
        <v>1049</v>
      </c>
      <c r="U23" s="15">
        <v>374</v>
      </c>
      <c r="V23" s="15">
        <v>494</v>
      </c>
      <c r="W23" s="15">
        <v>12798</v>
      </c>
      <c r="X23" s="15">
        <v>357</v>
      </c>
      <c r="Y23" s="15">
        <v>1072</v>
      </c>
      <c r="Z23" s="15">
        <v>21055</v>
      </c>
      <c r="AA23" s="15"/>
      <c r="AB23" s="15"/>
      <c r="AC23" s="15"/>
      <c r="AD23" s="15"/>
      <c r="AE23" s="15"/>
      <c r="AF23" s="15"/>
      <c r="AG23" s="15"/>
      <c r="AH23" s="15"/>
      <c r="AI23" s="15">
        <v>1394</v>
      </c>
      <c r="AJ23" s="15">
        <v>239</v>
      </c>
      <c r="AK23" s="15">
        <v>67</v>
      </c>
      <c r="AL23" s="15">
        <v>121</v>
      </c>
      <c r="AM23" s="15">
        <v>2991</v>
      </c>
      <c r="AN23" s="15">
        <v>63</v>
      </c>
      <c r="AO23" s="15">
        <v>271</v>
      </c>
      <c r="AP23" s="15">
        <v>5146</v>
      </c>
      <c r="AQ23" s="15">
        <v>493</v>
      </c>
      <c r="AR23" s="15">
        <v>115</v>
      </c>
      <c r="AS23" s="15">
        <v>32</v>
      </c>
      <c r="AT23" s="15">
        <v>51</v>
      </c>
      <c r="AU23" s="15">
        <v>1416</v>
      </c>
      <c r="AV23" s="15">
        <v>47</v>
      </c>
      <c r="AW23" s="15">
        <v>96</v>
      </c>
      <c r="AX23" s="15">
        <v>2250</v>
      </c>
      <c r="AY23" s="15">
        <v>1043</v>
      </c>
      <c r="AZ23" s="15">
        <v>244</v>
      </c>
      <c r="BA23" s="15">
        <v>78</v>
      </c>
      <c r="BB23" s="15">
        <v>115</v>
      </c>
      <c r="BC23" s="15">
        <v>2764</v>
      </c>
      <c r="BD23" s="15">
        <v>81</v>
      </c>
      <c r="BE23" s="15">
        <v>260</v>
      </c>
      <c r="BF23" s="15">
        <v>4585</v>
      </c>
      <c r="BG23" s="15">
        <v>588</v>
      </c>
      <c r="BH23" s="15">
        <v>108</v>
      </c>
      <c r="BI23" s="15">
        <v>29</v>
      </c>
      <c r="BJ23" s="15">
        <v>50</v>
      </c>
      <c r="BK23" s="15">
        <v>1566</v>
      </c>
      <c r="BL23" s="15">
        <v>57</v>
      </c>
      <c r="BM23" s="15">
        <v>101</v>
      </c>
      <c r="BN23" s="15">
        <v>2499</v>
      </c>
      <c r="BO23" s="15">
        <v>3651</v>
      </c>
      <c r="BP23" s="15">
        <v>863</v>
      </c>
      <c r="BQ23" s="15">
        <v>279</v>
      </c>
      <c r="BR23" s="15">
        <v>354</v>
      </c>
      <c r="BS23" s="15">
        <v>9595</v>
      </c>
      <c r="BT23" s="15">
        <v>304</v>
      </c>
      <c r="BU23" s="15">
        <v>771</v>
      </c>
      <c r="BV23" s="15">
        <v>15817</v>
      </c>
      <c r="BW23" s="15">
        <v>169</v>
      </c>
      <c r="BX23" s="15">
        <v>13</v>
      </c>
      <c r="BY23" s="15">
        <v>11</v>
      </c>
      <c r="BZ23" s="15">
        <v>1</v>
      </c>
      <c r="CA23" s="15">
        <v>1004</v>
      </c>
      <c r="CB23" s="15">
        <v>16</v>
      </c>
      <c r="CC23" s="15">
        <v>13</v>
      </c>
      <c r="CD23" s="15">
        <v>1227</v>
      </c>
      <c r="CE23" s="15">
        <v>1045</v>
      </c>
      <c r="CF23" s="15">
        <v>166</v>
      </c>
      <c r="CG23" s="15">
        <v>83</v>
      </c>
      <c r="CH23" s="15">
        <v>138</v>
      </c>
      <c r="CI23" s="15">
        <v>2021</v>
      </c>
      <c r="CJ23" s="15">
        <v>22</v>
      </c>
      <c r="CK23" s="15">
        <v>191</v>
      </c>
      <c r="CL23" s="15">
        <v>3666</v>
      </c>
      <c r="CM23" s="15">
        <v>46</v>
      </c>
      <c r="CN23" s="15">
        <v>7</v>
      </c>
      <c r="CO23" s="15">
        <v>1</v>
      </c>
      <c r="CP23" s="15">
        <v>1</v>
      </c>
      <c r="CQ23" s="15">
        <v>178</v>
      </c>
      <c r="CR23" s="15">
        <v>15</v>
      </c>
      <c r="CS23" s="15">
        <v>97</v>
      </c>
      <c r="CT23" s="15">
        <v>345</v>
      </c>
      <c r="CU23" s="15">
        <v>850</v>
      </c>
      <c r="CV23" s="15">
        <v>200</v>
      </c>
      <c r="CW23" s="15">
        <v>126</v>
      </c>
      <c r="CX23" s="15">
        <v>77</v>
      </c>
      <c r="CY23" s="15">
        <v>2147</v>
      </c>
      <c r="CZ23" s="15">
        <v>51</v>
      </c>
      <c r="DA23" s="15">
        <v>124</v>
      </c>
      <c r="DB23" s="15">
        <v>3575</v>
      </c>
      <c r="DC23" s="15">
        <v>79128</v>
      </c>
    </row>
    <row r="24" spans="2:107" x14ac:dyDescent="0.3">
      <c r="B24" s="13">
        <v>41760</v>
      </c>
      <c r="C24" s="15">
        <v>5018</v>
      </c>
      <c r="D24" s="15">
        <v>1045</v>
      </c>
      <c r="E24" s="15">
        <v>318</v>
      </c>
      <c r="F24" s="15">
        <v>422</v>
      </c>
      <c r="G24" s="15">
        <v>12588</v>
      </c>
      <c r="H24" s="15">
        <v>374</v>
      </c>
      <c r="I24" s="15">
        <v>1025</v>
      </c>
      <c r="J24" s="15">
        <v>20790</v>
      </c>
      <c r="K24" s="15"/>
      <c r="L24" s="15"/>
      <c r="M24" s="15"/>
      <c r="N24" s="15"/>
      <c r="O24" s="15"/>
      <c r="P24" s="15"/>
      <c r="Q24" s="15"/>
      <c r="R24" s="15"/>
      <c r="S24" s="15">
        <v>5492</v>
      </c>
      <c r="T24" s="15">
        <v>1088</v>
      </c>
      <c r="U24" s="15">
        <v>363</v>
      </c>
      <c r="V24" s="15">
        <v>488</v>
      </c>
      <c r="W24" s="15">
        <v>13700</v>
      </c>
      <c r="X24" s="15">
        <v>419</v>
      </c>
      <c r="Y24" s="15">
        <v>1075</v>
      </c>
      <c r="Z24" s="15">
        <v>22625</v>
      </c>
      <c r="AA24" s="15"/>
      <c r="AB24" s="15"/>
      <c r="AC24" s="15"/>
      <c r="AD24" s="15"/>
      <c r="AE24" s="15"/>
      <c r="AF24" s="15"/>
      <c r="AG24" s="15"/>
      <c r="AH24" s="15"/>
      <c r="AI24" s="15">
        <v>1465</v>
      </c>
      <c r="AJ24" s="15">
        <v>227</v>
      </c>
      <c r="AK24" s="15">
        <v>81</v>
      </c>
      <c r="AL24" s="15">
        <v>113</v>
      </c>
      <c r="AM24" s="15">
        <v>3177</v>
      </c>
      <c r="AN24" s="15">
        <v>64</v>
      </c>
      <c r="AO24" s="15">
        <v>314</v>
      </c>
      <c r="AP24" s="15">
        <v>5441</v>
      </c>
      <c r="AQ24" s="15">
        <v>580</v>
      </c>
      <c r="AR24" s="15">
        <v>145</v>
      </c>
      <c r="AS24" s="15">
        <v>34</v>
      </c>
      <c r="AT24" s="15">
        <v>50</v>
      </c>
      <c r="AU24" s="15">
        <v>1472</v>
      </c>
      <c r="AV24" s="15">
        <v>47</v>
      </c>
      <c r="AW24" s="15">
        <v>80</v>
      </c>
      <c r="AX24" s="15">
        <v>2408</v>
      </c>
      <c r="AY24" s="15">
        <v>1148</v>
      </c>
      <c r="AZ24" s="15">
        <v>287</v>
      </c>
      <c r="BA24" s="15">
        <v>80</v>
      </c>
      <c r="BB24" s="15">
        <v>97</v>
      </c>
      <c r="BC24" s="15">
        <v>3048</v>
      </c>
      <c r="BD24" s="15">
        <v>90</v>
      </c>
      <c r="BE24" s="15">
        <v>280</v>
      </c>
      <c r="BF24" s="15">
        <v>5030</v>
      </c>
      <c r="BG24" s="15">
        <v>629</v>
      </c>
      <c r="BH24" s="15">
        <v>102</v>
      </c>
      <c r="BI24" s="15">
        <v>41</v>
      </c>
      <c r="BJ24" s="15">
        <v>42</v>
      </c>
      <c r="BK24" s="15">
        <v>1634</v>
      </c>
      <c r="BL24" s="15">
        <v>72</v>
      </c>
      <c r="BM24" s="15">
        <v>126</v>
      </c>
      <c r="BN24" s="15">
        <v>2646</v>
      </c>
      <c r="BO24" s="15">
        <v>4002</v>
      </c>
      <c r="BP24" s="15">
        <v>900</v>
      </c>
      <c r="BQ24" s="15">
        <v>316</v>
      </c>
      <c r="BR24" s="15">
        <v>365</v>
      </c>
      <c r="BS24" s="15">
        <v>10317</v>
      </c>
      <c r="BT24" s="15">
        <v>355</v>
      </c>
      <c r="BU24" s="15">
        <v>840</v>
      </c>
      <c r="BV24" s="15">
        <v>17095</v>
      </c>
      <c r="BW24" s="15">
        <v>175</v>
      </c>
      <c r="BX24" s="15">
        <v>9</v>
      </c>
      <c r="BY24" s="15">
        <v>21</v>
      </c>
      <c r="BZ24" s="15">
        <v>2</v>
      </c>
      <c r="CA24" s="15">
        <v>1044</v>
      </c>
      <c r="CB24" s="15">
        <v>11</v>
      </c>
      <c r="CC24" s="15">
        <v>9</v>
      </c>
      <c r="CD24" s="15">
        <v>1271</v>
      </c>
      <c r="CE24" s="15">
        <v>1148</v>
      </c>
      <c r="CF24" s="15">
        <v>169</v>
      </c>
      <c r="CG24" s="15">
        <v>24</v>
      </c>
      <c r="CH24" s="15">
        <v>119</v>
      </c>
      <c r="CI24" s="15">
        <v>2087</v>
      </c>
      <c r="CJ24" s="15">
        <v>41</v>
      </c>
      <c r="CK24" s="15">
        <v>176</v>
      </c>
      <c r="CL24" s="15">
        <v>3764</v>
      </c>
      <c r="CM24" s="15">
        <v>167</v>
      </c>
      <c r="CN24" s="15">
        <v>10</v>
      </c>
      <c r="CO24" s="15">
        <v>2</v>
      </c>
      <c r="CP24" s="15">
        <v>2</v>
      </c>
      <c r="CQ24" s="15">
        <v>252</v>
      </c>
      <c r="CR24" s="15">
        <v>12</v>
      </c>
      <c r="CS24" s="15">
        <v>50</v>
      </c>
      <c r="CT24" s="15">
        <v>495</v>
      </c>
      <c r="CU24" s="15">
        <v>908</v>
      </c>
      <c r="CV24" s="15">
        <v>194</v>
      </c>
      <c r="CW24" s="15">
        <v>67</v>
      </c>
      <c r="CX24" s="15">
        <v>120</v>
      </c>
      <c r="CY24" s="15">
        <v>2284</v>
      </c>
      <c r="CZ24" s="15">
        <v>68</v>
      </c>
      <c r="DA24" s="15">
        <v>148</v>
      </c>
      <c r="DB24" s="15">
        <v>3789</v>
      </c>
      <c r="DC24" s="15">
        <v>85354</v>
      </c>
    </row>
    <row r="25" spans="2:107" x14ac:dyDescent="0.3">
      <c r="B25" s="13">
        <v>41791</v>
      </c>
      <c r="C25" s="15">
        <v>4301</v>
      </c>
      <c r="D25" s="15">
        <v>847</v>
      </c>
      <c r="E25" s="15">
        <v>197</v>
      </c>
      <c r="F25" s="15">
        <v>386</v>
      </c>
      <c r="G25" s="15">
        <v>10691</v>
      </c>
      <c r="H25" s="15">
        <v>321</v>
      </c>
      <c r="I25" s="15">
        <v>889</v>
      </c>
      <c r="J25" s="15">
        <v>17632</v>
      </c>
      <c r="K25" s="15"/>
      <c r="L25" s="15"/>
      <c r="M25" s="15"/>
      <c r="N25" s="15"/>
      <c r="O25" s="15"/>
      <c r="P25" s="15"/>
      <c r="Q25" s="15"/>
      <c r="R25" s="15"/>
      <c r="S25" s="15">
        <v>4521</v>
      </c>
      <c r="T25" s="15">
        <v>929</v>
      </c>
      <c r="U25" s="15">
        <v>223</v>
      </c>
      <c r="V25" s="15">
        <v>424</v>
      </c>
      <c r="W25" s="15">
        <v>11432</v>
      </c>
      <c r="X25" s="15">
        <v>356</v>
      </c>
      <c r="Y25" s="15">
        <v>964</v>
      </c>
      <c r="Z25" s="15">
        <v>18849</v>
      </c>
      <c r="AA25" s="15"/>
      <c r="AB25" s="15"/>
      <c r="AC25" s="15"/>
      <c r="AD25" s="15"/>
      <c r="AE25" s="15"/>
      <c r="AF25" s="15"/>
      <c r="AG25" s="15"/>
      <c r="AH25" s="15"/>
      <c r="AI25" s="15">
        <v>1292</v>
      </c>
      <c r="AJ25" s="15">
        <v>207</v>
      </c>
      <c r="AK25" s="15">
        <v>34</v>
      </c>
      <c r="AL25" s="15">
        <v>108</v>
      </c>
      <c r="AM25" s="15">
        <v>2774</v>
      </c>
      <c r="AN25" s="15">
        <v>61</v>
      </c>
      <c r="AO25" s="15">
        <v>257</v>
      </c>
      <c r="AP25" s="15">
        <v>4733</v>
      </c>
      <c r="AQ25" s="15">
        <v>440</v>
      </c>
      <c r="AR25" s="15">
        <v>90</v>
      </c>
      <c r="AS25" s="15">
        <v>28</v>
      </c>
      <c r="AT25" s="15">
        <v>44</v>
      </c>
      <c r="AU25" s="15">
        <v>1201</v>
      </c>
      <c r="AV25" s="15">
        <v>32</v>
      </c>
      <c r="AW25" s="15">
        <v>88</v>
      </c>
      <c r="AX25" s="15">
        <v>1923</v>
      </c>
      <c r="AY25" s="15">
        <v>966</v>
      </c>
      <c r="AZ25" s="15">
        <v>223</v>
      </c>
      <c r="BA25" s="15">
        <v>57</v>
      </c>
      <c r="BB25" s="15">
        <v>108</v>
      </c>
      <c r="BC25" s="15">
        <v>2515</v>
      </c>
      <c r="BD25" s="15">
        <v>87</v>
      </c>
      <c r="BE25" s="15">
        <v>247</v>
      </c>
      <c r="BF25" s="15">
        <v>4203</v>
      </c>
      <c r="BG25" s="15">
        <v>508</v>
      </c>
      <c r="BH25" s="15">
        <v>84</v>
      </c>
      <c r="BI25" s="15">
        <v>30</v>
      </c>
      <c r="BJ25" s="15">
        <v>39</v>
      </c>
      <c r="BK25" s="15">
        <v>1294</v>
      </c>
      <c r="BL25" s="15">
        <v>59</v>
      </c>
      <c r="BM25" s="15">
        <v>62</v>
      </c>
      <c r="BN25" s="15">
        <v>2076</v>
      </c>
      <c r="BO25" s="15">
        <v>3428</v>
      </c>
      <c r="BP25" s="15">
        <v>757</v>
      </c>
      <c r="BQ25" s="15">
        <v>198</v>
      </c>
      <c r="BR25" s="15">
        <v>295</v>
      </c>
      <c r="BS25" s="15">
        <v>8564</v>
      </c>
      <c r="BT25" s="15">
        <v>308</v>
      </c>
      <c r="BU25" s="15">
        <v>654</v>
      </c>
      <c r="BV25" s="15">
        <v>14204</v>
      </c>
      <c r="BW25" s="15">
        <v>163</v>
      </c>
      <c r="BX25" s="15">
        <v>4</v>
      </c>
      <c r="BY25" s="15">
        <v>12</v>
      </c>
      <c r="BZ25" s="15">
        <v>5</v>
      </c>
      <c r="CA25" s="15">
        <v>961</v>
      </c>
      <c r="CB25" s="15">
        <v>6</v>
      </c>
      <c r="CC25" s="15">
        <v>13</v>
      </c>
      <c r="CD25" s="15">
        <v>1164</v>
      </c>
      <c r="CE25" s="15">
        <v>879</v>
      </c>
      <c r="CF25" s="15">
        <v>162</v>
      </c>
      <c r="CG25" s="15">
        <v>13</v>
      </c>
      <c r="CH25" s="15">
        <v>122</v>
      </c>
      <c r="CI25" s="15">
        <v>1706</v>
      </c>
      <c r="CJ25" s="15">
        <v>34</v>
      </c>
      <c r="CK25" s="15">
        <v>176</v>
      </c>
      <c r="CL25" s="15">
        <v>3092</v>
      </c>
      <c r="CM25" s="15">
        <v>51</v>
      </c>
      <c r="CN25" s="15">
        <v>6</v>
      </c>
      <c r="CO25" s="15"/>
      <c r="CP25" s="15">
        <v>2</v>
      </c>
      <c r="CQ25" s="15">
        <v>201</v>
      </c>
      <c r="CR25" s="15">
        <v>8</v>
      </c>
      <c r="CS25" s="15">
        <v>121</v>
      </c>
      <c r="CT25" s="15">
        <v>389</v>
      </c>
      <c r="CU25" s="15">
        <v>758</v>
      </c>
      <c r="CV25" s="15">
        <v>168</v>
      </c>
      <c r="CW25" s="15">
        <v>42</v>
      </c>
      <c r="CX25" s="15">
        <v>67</v>
      </c>
      <c r="CY25" s="15">
        <v>1893</v>
      </c>
      <c r="CZ25" s="15">
        <v>41</v>
      </c>
      <c r="DA25" s="15">
        <v>125</v>
      </c>
      <c r="DB25" s="15">
        <v>3094</v>
      </c>
      <c r="DC25" s="15">
        <v>71359</v>
      </c>
    </row>
    <row r="26" spans="2:107" x14ac:dyDescent="0.3">
      <c r="B26" s="13">
        <v>41821</v>
      </c>
      <c r="C26" s="15">
        <v>4648</v>
      </c>
      <c r="D26" s="15">
        <v>988</v>
      </c>
      <c r="E26" s="15">
        <v>244</v>
      </c>
      <c r="F26" s="15">
        <v>389</v>
      </c>
      <c r="G26" s="15">
        <v>11297</v>
      </c>
      <c r="H26" s="15">
        <v>306</v>
      </c>
      <c r="I26" s="15">
        <v>855</v>
      </c>
      <c r="J26" s="15">
        <v>18727</v>
      </c>
      <c r="K26" s="15"/>
      <c r="L26" s="15"/>
      <c r="M26" s="15"/>
      <c r="N26" s="15"/>
      <c r="O26" s="15"/>
      <c r="P26" s="15"/>
      <c r="Q26" s="15"/>
      <c r="R26" s="15"/>
      <c r="S26" s="15">
        <v>4906</v>
      </c>
      <c r="T26" s="15">
        <v>1093</v>
      </c>
      <c r="U26" s="15">
        <v>258</v>
      </c>
      <c r="V26" s="15">
        <v>424</v>
      </c>
      <c r="W26" s="15">
        <v>12336</v>
      </c>
      <c r="X26" s="15">
        <v>388</v>
      </c>
      <c r="Y26" s="15">
        <v>877</v>
      </c>
      <c r="Z26" s="15">
        <v>20282</v>
      </c>
      <c r="AA26" s="15"/>
      <c r="AB26" s="15"/>
      <c r="AC26" s="15"/>
      <c r="AD26" s="15"/>
      <c r="AE26" s="15"/>
      <c r="AF26" s="15"/>
      <c r="AG26" s="15"/>
      <c r="AH26" s="15"/>
      <c r="AI26" s="15">
        <v>1478</v>
      </c>
      <c r="AJ26" s="15">
        <v>218</v>
      </c>
      <c r="AK26" s="15">
        <v>59</v>
      </c>
      <c r="AL26" s="15">
        <v>90</v>
      </c>
      <c r="AM26" s="15">
        <v>3011</v>
      </c>
      <c r="AN26" s="15">
        <v>67</v>
      </c>
      <c r="AO26" s="15">
        <v>242</v>
      </c>
      <c r="AP26" s="15">
        <v>5165</v>
      </c>
      <c r="AQ26" s="15">
        <v>466</v>
      </c>
      <c r="AR26" s="15">
        <v>119</v>
      </c>
      <c r="AS26" s="15">
        <v>35</v>
      </c>
      <c r="AT26" s="15">
        <v>45</v>
      </c>
      <c r="AU26" s="15">
        <v>1292</v>
      </c>
      <c r="AV26" s="15">
        <v>43</v>
      </c>
      <c r="AW26" s="15">
        <v>90</v>
      </c>
      <c r="AX26" s="15">
        <v>2090</v>
      </c>
      <c r="AY26" s="15">
        <v>1043</v>
      </c>
      <c r="AZ26" s="15">
        <v>245</v>
      </c>
      <c r="BA26" s="15">
        <v>54</v>
      </c>
      <c r="BB26" s="15">
        <v>113</v>
      </c>
      <c r="BC26" s="15">
        <v>2651</v>
      </c>
      <c r="BD26" s="15">
        <v>83</v>
      </c>
      <c r="BE26" s="15">
        <v>222</v>
      </c>
      <c r="BF26" s="15">
        <v>4411</v>
      </c>
      <c r="BG26" s="15">
        <v>516</v>
      </c>
      <c r="BH26" s="15">
        <v>92</v>
      </c>
      <c r="BI26" s="15">
        <v>30</v>
      </c>
      <c r="BJ26" s="15">
        <v>45</v>
      </c>
      <c r="BK26" s="15">
        <v>1347</v>
      </c>
      <c r="BL26" s="15">
        <v>46</v>
      </c>
      <c r="BM26" s="15">
        <v>83</v>
      </c>
      <c r="BN26" s="15">
        <v>2159</v>
      </c>
      <c r="BO26" s="15">
        <v>3630</v>
      </c>
      <c r="BP26" s="15">
        <v>834</v>
      </c>
      <c r="BQ26" s="15">
        <v>226</v>
      </c>
      <c r="BR26" s="15">
        <v>309</v>
      </c>
      <c r="BS26" s="15">
        <v>9249</v>
      </c>
      <c r="BT26" s="15">
        <v>350</v>
      </c>
      <c r="BU26" s="15">
        <v>620</v>
      </c>
      <c r="BV26" s="15">
        <v>15218</v>
      </c>
      <c r="BW26" s="15">
        <v>184</v>
      </c>
      <c r="BX26" s="15">
        <v>11</v>
      </c>
      <c r="BY26" s="15">
        <v>9</v>
      </c>
      <c r="BZ26" s="15">
        <v>2</v>
      </c>
      <c r="CA26" s="15">
        <v>977</v>
      </c>
      <c r="CB26" s="15">
        <v>6</v>
      </c>
      <c r="CC26" s="15">
        <v>5</v>
      </c>
      <c r="CD26" s="15">
        <v>1194</v>
      </c>
      <c r="CE26" s="15">
        <v>1046</v>
      </c>
      <c r="CF26" s="15">
        <v>184</v>
      </c>
      <c r="CG26" s="15">
        <v>22</v>
      </c>
      <c r="CH26" s="15">
        <v>111</v>
      </c>
      <c r="CI26" s="15">
        <v>1898</v>
      </c>
      <c r="CJ26" s="15">
        <v>29</v>
      </c>
      <c r="CK26" s="15">
        <v>169</v>
      </c>
      <c r="CL26" s="15">
        <v>3459</v>
      </c>
      <c r="CM26" s="15">
        <v>46</v>
      </c>
      <c r="CN26" s="15">
        <v>64</v>
      </c>
      <c r="CO26" s="15">
        <v>1</v>
      </c>
      <c r="CP26" s="15">
        <v>2</v>
      </c>
      <c r="CQ26" s="15">
        <v>212</v>
      </c>
      <c r="CR26" s="15">
        <v>3</v>
      </c>
      <c r="CS26" s="15">
        <v>83</v>
      </c>
      <c r="CT26" s="15">
        <v>411</v>
      </c>
      <c r="CU26" s="15">
        <v>812</v>
      </c>
      <c r="CV26" s="15">
        <v>258</v>
      </c>
      <c r="CW26" s="15">
        <v>45</v>
      </c>
      <c r="CX26" s="15">
        <v>86</v>
      </c>
      <c r="CY26" s="15">
        <v>2056</v>
      </c>
      <c r="CZ26" s="15">
        <v>60</v>
      </c>
      <c r="DA26" s="15">
        <v>115</v>
      </c>
      <c r="DB26" s="15">
        <v>3432</v>
      </c>
      <c r="DC26" s="15">
        <v>76548</v>
      </c>
    </row>
    <row r="27" spans="2:107" x14ac:dyDescent="0.3">
      <c r="B27" s="13">
        <v>41852</v>
      </c>
      <c r="C27" s="15">
        <v>4297</v>
      </c>
      <c r="D27" s="15">
        <v>925</v>
      </c>
      <c r="E27" s="15">
        <v>229</v>
      </c>
      <c r="F27" s="15">
        <v>389</v>
      </c>
      <c r="G27" s="15">
        <v>10667</v>
      </c>
      <c r="H27" s="15">
        <v>298</v>
      </c>
      <c r="I27" s="15">
        <v>847</v>
      </c>
      <c r="J27" s="15">
        <v>17652</v>
      </c>
      <c r="K27" s="15"/>
      <c r="L27" s="15"/>
      <c r="M27" s="15"/>
      <c r="N27" s="15"/>
      <c r="O27" s="15"/>
      <c r="P27" s="15"/>
      <c r="Q27" s="15"/>
      <c r="R27" s="15"/>
      <c r="S27" s="15">
        <v>4566</v>
      </c>
      <c r="T27" s="15">
        <v>1007</v>
      </c>
      <c r="U27" s="15">
        <v>256</v>
      </c>
      <c r="V27" s="15">
        <v>446</v>
      </c>
      <c r="W27" s="15">
        <v>11737</v>
      </c>
      <c r="X27" s="15">
        <v>345</v>
      </c>
      <c r="Y27" s="15">
        <v>910</v>
      </c>
      <c r="Z27" s="15">
        <v>19267</v>
      </c>
      <c r="AA27" s="15"/>
      <c r="AB27" s="15"/>
      <c r="AC27" s="15"/>
      <c r="AD27" s="15"/>
      <c r="AE27" s="15"/>
      <c r="AF27" s="15"/>
      <c r="AG27" s="15"/>
      <c r="AH27" s="15"/>
      <c r="AI27" s="15">
        <v>1213</v>
      </c>
      <c r="AJ27" s="15">
        <v>214</v>
      </c>
      <c r="AK27" s="15">
        <v>61</v>
      </c>
      <c r="AL27" s="15">
        <v>105</v>
      </c>
      <c r="AM27" s="15">
        <v>2710</v>
      </c>
      <c r="AN27" s="15">
        <v>64</v>
      </c>
      <c r="AO27" s="15">
        <v>250</v>
      </c>
      <c r="AP27" s="15">
        <v>4617</v>
      </c>
      <c r="AQ27" s="15">
        <v>435</v>
      </c>
      <c r="AR27" s="15">
        <v>114</v>
      </c>
      <c r="AS27" s="15">
        <v>21</v>
      </c>
      <c r="AT27" s="15">
        <v>48</v>
      </c>
      <c r="AU27" s="15">
        <v>1212</v>
      </c>
      <c r="AV27" s="15">
        <v>38</v>
      </c>
      <c r="AW27" s="15">
        <v>86</v>
      </c>
      <c r="AX27" s="15">
        <v>1954</v>
      </c>
      <c r="AY27" s="15">
        <v>1009</v>
      </c>
      <c r="AZ27" s="15">
        <v>275</v>
      </c>
      <c r="BA27" s="15">
        <v>60</v>
      </c>
      <c r="BB27" s="15">
        <v>111</v>
      </c>
      <c r="BC27" s="15">
        <v>2695</v>
      </c>
      <c r="BD27" s="15">
        <v>81</v>
      </c>
      <c r="BE27" s="15">
        <v>218</v>
      </c>
      <c r="BF27" s="15">
        <v>4449</v>
      </c>
      <c r="BG27" s="15">
        <v>477</v>
      </c>
      <c r="BH27" s="15">
        <v>88</v>
      </c>
      <c r="BI27" s="15">
        <v>29</v>
      </c>
      <c r="BJ27" s="15">
        <v>42</v>
      </c>
      <c r="BK27" s="15">
        <v>1299</v>
      </c>
      <c r="BL27" s="15">
        <v>64</v>
      </c>
      <c r="BM27" s="15">
        <v>88</v>
      </c>
      <c r="BN27" s="15">
        <v>2087</v>
      </c>
      <c r="BO27" s="15">
        <v>3348</v>
      </c>
      <c r="BP27" s="15">
        <v>818</v>
      </c>
      <c r="BQ27" s="15">
        <v>212</v>
      </c>
      <c r="BR27" s="15">
        <v>314</v>
      </c>
      <c r="BS27" s="15">
        <v>8760</v>
      </c>
      <c r="BT27" s="15">
        <v>293</v>
      </c>
      <c r="BU27" s="15">
        <v>655</v>
      </c>
      <c r="BV27" s="15">
        <v>14400</v>
      </c>
      <c r="BW27" s="15">
        <v>190</v>
      </c>
      <c r="BX27" s="15">
        <v>11</v>
      </c>
      <c r="BY27" s="15">
        <v>16</v>
      </c>
      <c r="BZ27" s="15">
        <v>5</v>
      </c>
      <c r="CA27" s="15">
        <v>969</v>
      </c>
      <c r="CB27" s="15">
        <v>13</v>
      </c>
      <c r="CC27" s="15">
        <v>21</v>
      </c>
      <c r="CD27" s="15">
        <v>1225</v>
      </c>
      <c r="CE27" s="15">
        <v>889</v>
      </c>
      <c r="CF27" s="15">
        <v>173</v>
      </c>
      <c r="CG27" s="15">
        <v>24</v>
      </c>
      <c r="CH27" s="15">
        <v>125</v>
      </c>
      <c r="CI27" s="15">
        <v>1765</v>
      </c>
      <c r="CJ27" s="15">
        <v>30</v>
      </c>
      <c r="CK27" s="15">
        <v>159</v>
      </c>
      <c r="CL27" s="15">
        <v>3165</v>
      </c>
      <c r="CM27" s="15">
        <v>139</v>
      </c>
      <c r="CN27" s="15">
        <v>5</v>
      </c>
      <c r="CO27" s="15">
        <v>4</v>
      </c>
      <c r="CP27" s="15">
        <v>2</v>
      </c>
      <c r="CQ27" s="15">
        <v>243</v>
      </c>
      <c r="CR27" s="15">
        <v>9</v>
      </c>
      <c r="CS27" s="15">
        <v>75</v>
      </c>
      <c r="CT27" s="15">
        <v>477</v>
      </c>
      <c r="CU27" s="15">
        <v>789</v>
      </c>
      <c r="CV27" s="15">
        <v>169</v>
      </c>
      <c r="CW27" s="15">
        <v>35</v>
      </c>
      <c r="CX27" s="15">
        <v>72</v>
      </c>
      <c r="CY27" s="15">
        <v>1879</v>
      </c>
      <c r="CZ27" s="15">
        <v>44</v>
      </c>
      <c r="DA27" s="15">
        <v>125</v>
      </c>
      <c r="DB27" s="15">
        <v>3113</v>
      </c>
      <c r="DC27" s="15">
        <v>72406</v>
      </c>
    </row>
    <row r="28" spans="2:107" x14ac:dyDescent="0.3">
      <c r="B28" s="13">
        <v>41883</v>
      </c>
      <c r="C28" s="15">
        <v>4049</v>
      </c>
      <c r="D28" s="15">
        <v>859</v>
      </c>
      <c r="E28" s="15">
        <v>224</v>
      </c>
      <c r="F28" s="15">
        <v>307</v>
      </c>
      <c r="G28" s="15">
        <v>9990</v>
      </c>
      <c r="H28" s="15">
        <v>311</v>
      </c>
      <c r="I28" s="15">
        <v>753</v>
      </c>
      <c r="J28" s="15">
        <v>16493</v>
      </c>
      <c r="K28" s="15"/>
      <c r="L28" s="15"/>
      <c r="M28" s="15"/>
      <c r="N28" s="15"/>
      <c r="O28" s="15"/>
      <c r="P28" s="15"/>
      <c r="Q28" s="15"/>
      <c r="R28" s="15"/>
      <c r="S28" s="15">
        <v>4548</v>
      </c>
      <c r="T28" s="15">
        <v>917</v>
      </c>
      <c r="U28" s="15">
        <v>244</v>
      </c>
      <c r="V28" s="15">
        <v>338</v>
      </c>
      <c r="W28" s="15">
        <v>11149</v>
      </c>
      <c r="X28" s="15">
        <v>392</v>
      </c>
      <c r="Y28" s="15">
        <v>822</v>
      </c>
      <c r="Z28" s="15">
        <v>18410</v>
      </c>
      <c r="AA28" s="15"/>
      <c r="AB28" s="15"/>
      <c r="AC28" s="15"/>
      <c r="AD28" s="15"/>
      <c r="AE28" s="15"/>
      <c r="AF28" s="15"/>
      <c r="AG28" s="15"/>
      <c r="AH28" s="15"/>
      <c r="AI28" s="15">
        <v>1262</v>
      </c>
      <c r="AJ28" s="15">
        <v>191</v>
      </c>
      <c r="AK28" s="15">
        <v>41</v>
      </c>
      <c r="AL28" s="15">
        <v>61</v>
      </c>
      <c r="AM28" s="15">
        <v>2559</v>
      </c>
      <c r="AN28" s="15">
        <v>59</v>
      </c>
      <c r="AO28" s="15">
        <v>221</v>
      </c>
      <c r="AP28" s="15">
        <v>4394</v>
      </c>
      <c r="AQ28" s="15">
        <v>452</v>
      </c>
      <c r="AR28" s="15">
        <v>110</v>
      </c>
      <c r="AS28" s="15">
        <v>31</v>
      </c>
      <c r="AT28" s="15">
        <v>37</v>
      </c>
      <c r="AU28" s="15">
        <v>1179</v>
      </c>
      <c r="AV28" s="15">
        <v>46</v>
      </c>
      <c r="AW28" s="15">
        <v>48</v>
      </c>
      <c r="AX28" s="15">
        <v>1903</v>
      </c>
      <c r="AY28" s="15">
        <v>912</v>
      </c>
      <c r="AZ28" s="15">
        <v>216</v>
      </c>
      <c r="BA28" s="15">
        <v>67</v>
      </c>
      <c r="BB28" s="15">
        <v>88</v>
      </c>
      <c r="BC28" s="15">
        <v>2476</v>
      </c>
      <c r="BD28" s="15">
        <v>88</v>
      </c>
      <c r="BE28" s="15">
        <v>223</v>
      </c>
      <c r="BF28" s="15">
        <v>4070</v>
      </c>
      <c r="BG28" s="15">
        <v>489</v>
      </c>
      <c r="BH28" s="15">
        <v>79</v>
      </c>
      <c r="BI28" s="15">
        <v>35</v>
      </c>
      <c r="BJ28" s="15">
        <v>34</v>
      </c>
      <c r="BK28" s="15">
        <v>1262</v>
      </c>
      <c r="BL28" s="15">
        <v>47</v>
      </c>
      <c r="BM28" s="15">
        <v>80</v>
      </c>
      <c r="BN28" s="15">
        <v>2026</v>
      </c>
      <c r="BO28" s="15">
        <v>3415</v>
      </c>
      <c r="BP28" s="15">
        <v>731</v>
      </c>
      <c r="BQ28" s="15">
        <v>213</v>
      </c>
      <c r="BR28" s="15">
        <v>233</v>
      </c>
      <c r="BS28" s="15">
        <v>8451</v>
      </c>
      <c r="BT28" s="15">
        <v>331</v>
      </c>
      <c r="BU28" s="15">
        <v>650</v>
      </c>
      <c r="BV28" s="15">
        <v>14024</v>
      </c>
      <c r="BW28" s="15">
        <v>172</v>
      </c>
      <c r="BX28" s="15">
        <v>7</v>
      </c>
      <c r="BY28" s="15">
        <v>14</v>
      </c>
      <c r="BZ28" s="15"/>
      <c r="CA28" s="15">
        <v>900</v>
      </c>
      <c r="CB28" s="15">
        <v>11</v>
      </c>
      <c r="CC28" s="15">
        <v>17</v>
      </c>
      <c r="CD28" s="15">
        <v>1121</v>
      </c>
      <c r="CE28" s="15">
        <v>748</v>
      </c>
      <c r="CF28" s="15">
        <v>173</v>
      </c>
      <c r="CG28" s="15">
        <v>17</v>
      </c>
      <c r="CH28" s="15">
        <v>96</v>
      </c>
      <c r="CI28" s="15">
        <v>1516</v>
      </c>
      <c r="CJ28" s="15">
        <v>43</v>
      </c>
      <c r="CK28" s="15">
        <v>117</v>
      </c>
      <c r="CL28" s="15">
        <v>2710</v>
      </c>
      <c r="CM28" s="15">
        <v>213</v>
      </c>
      <c r="CN28" s="15">
        <v>6</v>
      </c>
      <c r="CO28" s="15"/>
      <c r="CP28" s="15">
        <v>9</v>
      </c>
      <c r="CQ28" s="15">
        <v>282</v>
      </c>
      <c r="CR28" s="15">
        <v>7</v>
      </c>
      <c r="CS28" s="15">
        <v>38</v>
      </c>
      <c r="CT28" s="15">
        <v>555</v>
      </c>
      <c r="CU28" s="15">
        <v>764</v>
      </c>
      <c r="CV28" s="15">
        <v>179</v>
      </c>
      <c r="CW28" s="15">
        <v>38</v>
      </c>
      <c r="CX28" s="15">
        <v>78</v>
      </c>
      <c r="CY28" s="15">
        <v>1811</v>
      </c>
      <c r="CZ28" s="15">
        <v>51</v>
      </c>
      <c r="DA28" s="15">
        <v>106</v>
      </c>
      <c r="DB28" s="15">
        <v>3027</v>
      </c>
      <c r="DC28" s="15">
        <v>68733</v>
      </c>
    </row>
    <row r="29" spans="2:107" x14ac:dyDescent="0.3">
      <c r="B29" s="13">
        <v>41913</v>
      </c>
      <c r="C29" s="15">
        <v>4541</v>
      </c>
      <c r="D29" s="15">
        <v>972</v>
      </c>
      <c r="E29" s="15">
        <v>265</v>
      </c>
      <c r="F29" s="15">
        <v>377</v>
      </c>
      <c r="G29" s="15">
        <v>11534</v>
      </c>
      <c r="H29" s="15">
        <v>349</v>
      </c>
      <c r="I29" s="15">
        <v>973</v>
      </c>
      <c r="J29" s="15">
        <v>19011</v>
      </c>
      <c r="K29" s="15"/>
      <c r="L29" s="15"/>
      <c r="M29" s="15"/>
      <c r="N29" s="15"/>
      <c r="O29" s="15"/>
      <c r="P29" s="15"/>
      <c r="Q29" s="15"/>
      <c r="R29" s="15"/>
      <c r="S29" s="15">
        <v>4848</v>
      </c>
      <c r="T29" s="15">
        <v>1058</v>
      </c>
      <c r="U29" s="15">
        <v>318</v>
      </c>
      <c r="V29" s="15">
        <v>406</v>
      </c>
      <c r="W29" s="15">
        <v>12477</v>
      </c>
      <c r="X29" s="15">
        <v>395</v>
      </c>
      <c r="Y29" s="15">
        <v>1050</v>
      </c>
      <c r="Z29" s="15">
        <v>20552</v>
      </c>
      <c r="AA29" s="15"/>
      <c r="AB29" s="15"/>
      <c r="AC29" s="15"/>
      <c r="AD29" s="15"/>
      <c r="AE29" s="15"/>
      <c r="AF29" s="15"/>
      <c r="AG29" s="15"/>
      <c r="AH29" s="15"/>
      <c r="AI29" s="15">
        <v>1407</v>
      </c>
      <c r="AJ29" s="15">
        <v>248</v>
      </c>
      <c r="AK29" s="15">
        <v>67</v>
      </c>
      <c r="AL29" s="15">
        <v>79</v>
      </c>
      <c r="AM29" s="15">
        <v>2903</v>
      </c>
      <c r="AN29" s="15">
        <v>60</v>
      </c>
      <c r="AO29" s="15">
        <v>267</v>
      </c>
      <c r="AP29" s="15">
        <v>5031</v>
      </c>
      <c r="AQ29" s="15">
        <v>442</v>
      </c>
      <c r="AR29" s="15">
        <v>116</v>
      </c>
      <c r="AS29" s="15">
        <v>31</v>
      </c>
      <c r="AT29" s="15">
        <v>41</v>
      </c>
      <c r="AU29" s="15">
        <v>1306</v>
      </c>
      <c r="AV29" s="15">
        <v>43</v>
      </c>
      <c r="AW29" s="15">
        <v>86</v>
      </c>
      <c r="AX29" s="15">
        <v>2065</v>
      </c>
      <c r="AY29" s="15">
        <v>1077</v>
      </c>
      <c r="AZ29" s="15">
        <v>288</v>
      </c>
      <c r="BA29" s="15">
        <v>66</v>
      </c>
      <c r="BB29" s="15">
        <v>113</v>
      </c>
      <c r="BC29" s="15">
        <v>2946</v>
      </c>
      <c r="BD29" s="15">
        <v>102</v>
      </c>
      <c r="BE29" s="15">
        <v>255</v>
      </c>
      <c r="BF29" s="15">
        <v>4847</v>
      </c>
      <c r="BG29" s="15">
        <v>537</v>
      </c>
      <c r="BH29" s="15">
        <v>75</v>
      </c>
      <c r="BI29" s="15">
        <v>37</v>
      </c>
      <c r="BJ29" s="15">
        <v>55</v>
      </c>
      <c r="BK29" s="15">
        <v>1437</v>
      </c>
      <c r="BL29" s="15">
        <v>74</v>
      </c>
      <c r="BM29" s="15">
        <v>87</v>
      </c>
      <c r="BN29" s="15">
        <v>2302</v>
      </c>
      <c r="BO29" s="15">
        <v>3642</v>
      </c>
      <c r="BP29" s="15">
        <v>844</v>
      </c>
      <c r="BQ29" s="15">
        <v>267</v>
      </c>
      <c r="BR29" s="15">
        <v>297</v>
      </c>
      <c r="BS29" s="15">
        <v>9375</v>
      </c>
      <c r="BT29" s="15">
        <v>332</v>
      </c>
      <c r="BU29" s="15">
        <v>734</v>
      </c>
      <c r="BV29" s="15">
        <v>15491</v>
      </c>
      <c r="BW29" s="15">
        <v>199</v>
      </c>
      <c r="BX29" s="15">
        <v>12</v>
      </c>
      <c r="BY29" s="15">
        <v>14</v>
      </c>
      <c r="BZ29" s="15"/>
      <c r="CA29" s="15">
        <v>980</v>
      </c>
      <c r="CB29" s="15">
        <v>10</v>
      </c>
      <c r="CC29" s="15">
        <v>20</v>
      </c>
      <c r="CD29" s="15">
        <v>1235</v>
      </c>
      <c r="CE29" s="15">
        <v>780</v>
      </c>
      <c r="CF29" s="15">
        <v>195</v>
      </c>
      <c r="CG29" s="15">
        <v>20</v>
      </c>
      <c r="CH29" s="15">
        <v>107</v>
      </c>
      <c r="CI29" s="15">
        <v>1758</v>
      </c>
      <c r="CJ29" s="15">
        <v>47</v>
      </c>
      <c r="CK29" s="15">
        <v>205</v>
      </c>
      <c r="CL29" s="15">
        <v>3112</v>
      </c>
      <c r="CM29" s="15">
        <v>227</v>
      </c>
      <c r="CN29" s="15">
        <v>7</v>
      </c>
      <c r="CO29" s="15">
        <v>17</v>
      </c>
      <c r="CP29" s="15">
        <v>2</v>
      </c>
      <c r="CQ29" s="15">
        <v>364</v>
      </c>
      <c r="CR29" s="15">
        <v>6</v>
      </c>
      <c r="CS29" s="15">
        <v>91</v>
      </c>
      <c r="CT29" s="15">
        <v>714</v>
      </c>
      <c r="CU29" s="15">
        <v>801</v>
      </c>
      <c r="CV29" s="15">
        <v>191</v>
      </c>
      <c r="CW29" s="15">
        <v>51</v>
      </c>
      <c r="CX29" s="15">
        <v>80</v>
      </c>
      <c r="CY29" s="15">
        <v>1983</v>
      </c>
      <c r="CZ29" s="15">
        <v>50</v>
      </c>
      <c r="DA29" s="15">
        <v>128</v>
      </c>
      <c r="DB29" s="15">
        <v>3284</v>
      </c>
      <c r="DC29" s="15">
        <v>77644</v>
      </c>
    </row>
    <row r="30" spans="2:107" x14ac:dyDescent="0.3">
      <c r="B30" s="13">
        <v>41944</v>
      </c>
      <c r="C30" s="15">
        <v>4352</v>
      </c>
      <c r="D30" s="15">
        <v>898</v>
      </c>
      <c r="E30" s="15">
        <v>267</v>
      </c>
      <c r="F30" s="15">
        <v>370</v>
      </c>
      <c r="G30" s="15">
        <v>10798</v>
      </c>
      <c r="H30" s="15">
        <v>362</v>
      </c>
      <c r="I30" s="15">
        <v>838</v>
      </c>
      <c r="J30" s="15">
        <v>17885</v>
      </c>
      <c r="K30" s="15"/>
      <c r="L30" s="15"/>
      <c r="M30" s="15"/>
      <c r="N30" s="15"/>
      <c r="O30" s="15"/>
      <c r="P30" s="15"/>
      <c r="Q30" s="15"/>
      <c r="R30" s="15"/>
      <c r="S30" s="15">
        <v>4975</v>
      </c>
      <c r="T30" s="15">
        <v>1015</v>
      </c>
      <c r="U30" s="15">
        <v>270</v>
      </c>
      <c r="V30" s="15">
        <v>510</v>
      </c>
      <c r="W30" s="15">
        <v>12448</v>
      </c>
      <c r="X30" s="15">
        <v>430</v>
      </c>
      <c r="Y30" s="15">
        <v>937</v>
      </c>
      <c r="Z30" s="15">
        <v>20585</v>
      </c>
      <c r="AA30" s="15"/>
      <c r="AB30" s="15"/>
      <c r="AC30" s="15"/>
      <c r="AD30" s="15"/>
      <c r="AE30" s="15"/>
      <c r="AF30" s="15"/>
      <c r="AG30" s="15"/>
      <c r="AH30" s="15"/>
      <c r="AI30" s="15">
        <v>1372</v>
      </c>
      <c r="AJ30" s="15">
        <v>202</v>
      </c>
      <c r="AK30" s="15">
        <v>43</v>
      </c>
      <c r="AL30" s="15">
        <v>80</v>
      </c>
      <c r="AM30" s="15">
        <v>2686</v>
      </c>
      <c r="AN30" s="15">
        <v>51</v>
      </c>
      <c r="AO30" s="15">
        <v>231</v>
      </c>
      <c r="AP30" s="15">
        <v>4665</v>
      </c>
      <c r="AQ30" s="15">
        <v>471</v>
      </c>
      <c r="AR30" s="15">
        <v>145</v>
      </c>
      <c r="AS30" s="15">
        <v>29</v>
      </c>
      <c r="AT30" s="15">
        <v>51</v>
      </c>
      <c r="AU30" s="15">
        <v>1313</v>
      </c>
      <c r="AV30" s="15">
        <v>43</v>
      </c>
      <c r="AW30" s="15">
        <v>72</v>
      </c>
      <c r="AX30" s="15">
        <v>2124</v>
      </c>
      <c r="AY30" s="15">
        <v>1020</v>
      </c>
      <c r="AZ30" s="15">
        <v>248</v>
      </c>
      <c r="BA30" s="15">
        <v>72</v>
      </c>
      <c r="BB30" s="15">
        <v>108</v>
      </c>
      <c r="BC30" s="15">
        <v>2785</v>
      </c>
      <c r="BD30" s="15">
        <v>81</v>
      </c>
      <c r="BE30" s="15">
        <v>259</v>
      </c>
      <c r="BF30" s="15">
        <v>4573</v>
      </c>
      <c r="BG30" s="15">
        <v>482</v>
      </c>
      <c r="BH30" s="15">
        <v>108</v>
      </c>
      <c r="BI30" s="15">
        <v>36</v>
      </c>
      <c r="BJ30" s="15">
        <v>49</v>
      </c>
      <c r="BK30" s="15">
        <v>1379</v>
      </c>
      <c r="BL30" s="15">
        <v>64</v>
      </c>
      <c r="BM30" s="15">
        <v>82</v>
      </c>
      <c r="BN30" s="15">
        <v>2200</v>
      </c>
      <c r="BO30" s="15">
        <v>3638</v>
      </c>
      <c r="BP30" s="15">
        <v>836</v>
      </c>
      <c r="BQ30" s="15">
        <v>238</v>
      </c>
      <c r="BR30" s="15">
        <v>383</v>
      </c>
      <c r="BS30" s="15">
        <v>9369</v>
      </c>
      <c r="BT30" s="15">
        <v>372</v>
      </c>
      <c r="BU30" s="15">
        <v>684</v>
      </c>
      <c r="BV30" s="15">
        <v>15520</v>
      </c>
      <c r="BW30" s="15">
        <v>165</v>
      </c>
      <c r="BX30" s="15">
        <v>8</v>
      </c>
      <c r="BY30" s="15">
        <v>7</v>
      </c>
      <c r="BZ30" s="15">
        <v>2</v>
      </c>
      <c r="CA30" s="15">
        <v>879</v>
      </c>
      <c r="CB30" s="15">
        <v>5</v>
      </c>
      <c r="CC30" s="15">
        <v>12</v>
      </c>
      <c r="CD30" s="15">
        <v>1078</v>
      </c>
      <c r="CE30" s="15">
        <v>828</v>
      </c>
      <c r="CF30" s="15">
        <v>162</v>
      </c>
      <c r="CG30" s="15">
        <v>17</v>
      </c>
      <c r="CH30" s="15">
        <v>122</v>
      </c>
      <c r="CI30" s="15">
        <v>1746</v>
      </c>
      <c r="CJ30" s="15">
        <v>48</v>
      </c>
      <c r="CK30" s="15">
        <v>177</v>
      </c>
      <c r="CL30" s="15">
        <v>3100</v>
      </c>
      <c r="CM30" s="15">
        <v>344</v>
      </c>
      <c r="CN30" s="15">
        <v>9</v>
      </c>
      <c r="CO30" s="15">
        <v>8</v>
      </c>
      <c r="CP30" s="15">
        <v>3</v>
      </c>
      <c r="CQ30" s="15">
        <v>454</v>
      </c>
      <c r="CR30" s="15">
        <v>5</v>
      </c>
      <c r="CS30" s="15">
        <v>64</v>
      </c>
      <c r="CT30" s="15">
        <v>887</v>
      </c>
      <c r="CU30" s="15">
        <v>832</v>
      </c>
      <c r="CV30" s="15">
        <v>196</v>
      </c>
      <c r="CW30" s="15">
        <v>57</v>
      </c>
      <c r="CX30" s="15">
        <v>91</v>
      </c>
      <c r="CY30" s="15">
        <v>2086</v>
      </c>
      <c r="CZ30" s="15">
        <v>82</v>
      </c>
      <c r="DA30" s="15">
        <v>134</v>
      </c>
      <c r="DB30" s="15">
        <v>3478</v>
      </c>
      <c r="DC30" s="15">
        <v>76095</v>
      </c>
    </row>
    <row r="31" spans="2:107" x14ac:dyDescent="0.3">
      <c r="B31" s="13">
        <v>41974</v>
      </c>
      <c r="C31" s="15">
        <v>5515</v>
      </c>
      <c r="D31" s="15">
        <v>1177</v>
      </c>
      <c r="E31" s="15">
        <v>357</v>
      </c>
      <c r="F31" s="15">
        <v>509</v>
      </c>
      <c r="G31" s="15">
        <v>13614</v>
      </c>
      <c r="H31" s="15">
        <v>444</v>
      </c>
      <c r="I31" s="15">
        <v>1065</v>
      </c>
      <c r="J31" s="15">
        <v>22681</v>
      </c>
      <c r="K31" s="15"/>
      <c r="L31" s="15"/>
      <c r="M31" s="15"/>
      <c r="N31" s="15"/>
      <c r="O31" s="15"/>
      <c r="P31" s="15"/>
      <c r="Q31" s="15"/>
      <c r="R31" s="15"/>
      <c r="S31" s="15">
        <v>5995</v>
      </c>
      <c r="T31" s="15">
        <v>1274</v>
      </c>
      <c r="U31" s="15">
        <v>386</v>
      </c>
      <c r="V31" s="15">
        <v>542</v>
      </c>
      <c r="W31" s="15">
        <v>14966</v>
      </c>
      <c r="X31" s="15">
        <v>521</v>
      </c>
      <c r="Y31" s="15">
        <v>1157</v>
      </c>
      <c r="Z31" s="15">
        <v>24841</v>
      </c>
      <c r="AA31" s="15"/>
      <c r="AB31" s="15"/>
      <c r="AC31" s="15"/>
      <c r="AD31" s="15"/>
      <c r="AE31" s="15"/>
      <c r="AF31" s="15"/>
      <c r="AG31" s="15"/>
      <c r="AH31" s="15"/>
      <c r="AI31" s="15">
        <v>1874</v>
      </c>
      <c r="AJ31" s="15">
        <v>306</v>
      </c>
      <c r="AK31" s="15">
        <v>77</v>
      </c>
      <c r="AL31" s="15">
        <v>133</v>
      </c>
      <c r="AM31" s="15">
        <v>3705</v>
      </c>
      <c r="AN31" s="15">
        <v>78</v>
      </c>
      <c r="AO31" s="15">
        <v>304</v>
      </c>
      <c r="AP31" s="15">
        <v>6477</v>
      </c>
      <c r="AQ31" s="15">
        <v>529</v>
      </c>
      <c r="AR31" s="15">
        <v>139</v>
      </c>
      <c r="AS31" s="15">
        <v>41</v>
      </c>
      <c r="AT31" s="15">
        <v>61</v>
      </c>
      <c r="AU31" s="15">
        <v>1540</v>
      </c>
      <c r="AV31" s="15">
        <v>63</v>
      </c>
      <c r="AW31" s="15">
        <v>95</v>
      </c>
      <c r="AX31" s="15">
        <v>2468</v>
      </c>
      <c r="AY31" s="15">
        <v>1208</v>
      </c>
      <c r="AZ31" s="15">
        <v>329</v>
      </c>
      <c r="BA31" s="15">
        <v>105</v>
      </c>
      <c r="BB31" s="15">
        <v>130</v>
      </c>
      <c r="BC31" s="15">
        <v>3426</v>
      </c>
      <c r="BD31" s="15">
        <v>135</v>
      </c>
      <c r="BE31" s="15">
        <v>305</v>
      </c>
      <c r="BF31" s="15">
        <v>5638</v>
      </c>
      <c r="BG31" s="15">
        <v>586</v>
      </c>
      <c r="BH31" s="15">
        <v>114</v>
      </c>
      <c r="BI31" s="15">
        <v>50</v>
      </c>
      <c r="BJ31" s="15">
        <v>47</v>
      </c>
      <c r="BK31" s="15">
        <v>1619</v>
      </c>
      <c r="BL31" s="15">
        <v>58</v>
      </c>
      <c r="BM31" s="15">
        <v>126</v>
      </c>
      <c r="BN31" s="15">
        <v>2600</v>
      </c>
      <c r="BO31" s="15">
        <v>4391</v>
      </c>
      <c r="BP31" s="15">
        <v>991</v>
      </c>
      <c r="BQ31" s="15">
        <v>340</v>
      </c>
      <c r="BR31" s="15">
        <v>412</v>
      </c>
      <c r="BS31" s="15">
        <v>11293</v>
      </c>
      <c r="BT31" s="15">
        <v>457</v>
      </c>
      <c r="BU31" s="15">
        <v>855</v>
      </c>
      <c r="BV31" s="15">
        <v>18739</v>
      </c>
      <c r="BW31" s="15">
        <v>209</v>
      </c>
      <c r="BX31" s="15">
        <v>17</v>
      </c>
      <c r="BY31" s="15">
        <v>12</v>
      </c>
      <c r="BZ31" s="15">
        <v>2</v>
      </c>
      <c r="CA31" s="15">
        <v>1129</v>
      </c>
      <c r="CB31" s="15">
        <v>16</v>
      </c>
      <c r="CC31" s="15">
        <v>19</v>
      </c>
      <c r="CD31" s="15">
        <v>1404</v>
      </c>
      <c r="CE31" s="15">
        <v>951</v>
      </c>
      <c r="CF31" s="15">
        <v>223</v>
      </c>
      <c r="CG31" s="15">
        <v>33</v>
      </c>
      <c r="CH31" s="15">
        <v>126</v>
      </c>
      <c r="CI31" s="15">
        <v>1945</v>
      </c>
      <c r="CJ31" s="15">
        <v>41</v>
      </c>
      <c r="CK31" s="15">
        <v>187</v>
      </c>
      <c r="CL31" s="15">
        <v>3506</v>
      </c>
      <c r="CM31" s="15">
        <v>444</v>
      </c>
      <c r="CN31" s="15">
        <v>43</v>
      </c>
      <c r="CO31" s="15">
        <v>1</v>
      </c>
      <c r="CP31" s="15">
        <v>2</v>
      </c>
      <c r="CQ31" s="15">
        <v>599</v>
      </c>
      <c r="CR31" s="15">
        <v>7</v>
      </c>
      <c r="CS31" s="15">
        <v>96</v>
      </c>
      <c r="CT31" s="15">
        <v>1192</v>
      </c>
      <c r="CU31" s="15">
        <v>952</v>
      </c>
      <c r="CV31" s="15">
        <v>216</v>
      </c>
      <c r="CW31" s="15">
        <v>58</v>
      </c>
      <c r="CX31" s="15">
        <v>112</v>
      </c>
      <c r="CY31" s="15">
        <v>2271</v>
      </c>
      <c r="CZ31" s="15">
        <v>71</v>
      </c>
      <c r="DA31" s="15">
        <v>151</v>
      </c>
      <c r="DB31" s="15">
        <v>3831</v>
      </c>
      <c r="DC31" s="15">
        <v>93377</v>
      </c>
    </row>
    <row r="32" spans="2:107" x14ac:dyDescent="0.3">
      <c r="B32" s="13">
        <v>42005</v>
      </c>
      <c r="C32" s="15">
        <v>3894</v>
      </c>
      <c r="D32" s="15">
        <v>816</v>
      </c>
      <c r="E32" s="15">
        <v>245</v>
      </c>
      <c r="F32" s="15">
        <v>360</v>
      </c>
      <c r="G32" s="15">
        <v>9476</v>
      </c>
      <c r="H32" s="15">
        <v>289</v>
      </c>
      <c r="I32" s="15">
        <v>786</v>
      </c>
      <c r="J32" s="15">
        <v>15866</v>
      </c>
      <c r="K32" s="15"/>
      <c r="L32" s="15"/>
      <c r="M32" s="15"/>
      <c r="N32" s="15"/>
      <c r="O32" s="15"/>
      <c r="P32" s="15"/>
      <c r="Q32" s="15"/>
      <c r="R32" s="15"/>
      <c r="S32" s="15">
        <v>4126</v>
      </c>
      <c r="T32" s="15">
        <v>881</v>
      </c>
      <c r="U32" s="15">
        <v>260</v>
      </c>
      <c r="V32" s="15">
        <v>384</v>
      </c>
      <c r="W32" s="15">
        <v>10102</v>
      </c>
      <c r="X32" s="15">
        <v>288</v>
      </c>
      <c r="Y32" s="15">
        <v>830</v>
      </c>
      <c r="Z32" s="15">
        <v>16871</v>
      </c>
      <c r="AA32" s="15"/>
      <c r="AB32" s="15"/>
      <c r="AC32" s="15"/>
      <c r="AD32" s="15"/>
      <c r="AE32" s="15"/>
      <c r="AF32" s="15"/>
      <c r="AG32" s="15"/>
      <c r="AH32" s="15"/>
      <c r="AI32" s="15">
        <v>929</v>
      </c>
      <c r="AJ32" s="15">
        <v>151</v>
      </c>
      <c r="AK32" s="15">
        <v>34</v>
      </c>
      <c r="AL32" s="15">
        <v>61</v>
      </c>
      <c r="AM32" s="15">
        <v>1781</v>
      </c>
      <c r="AN32" s="15">
        <v>26</v>
      </c>
      <c r="AO32" s="15">
        <v>157</v>
      </c>
      <c r="AP32" s="15">
        <v>3139</v>
      </c>
      <c r="AQ32" s="15">
        <v>479</v>
      </c>
      <c r="AR32" s="15">
        <v>116</v>
      </c>
      <c r="AS32" s="15">
        <v>38</v>
      </c>
      <c r="AT32" s="15">
        <v>57</v>
      </c>
      <c r="AU32" s="15">
        <v>1313</v>
      </c>
      <c r="AV32" s="15">
        <v>49</v>
      </c>
      <c r="AW32" s="15">
        <v>102</v>
      </c>
      <c r="AX32" s="15">
        <v>2154</v>
      </c>
      <c r="AY32" s="15">
        <v>1001</v>
      </c>
      <c r="AZ32" s="15">
        <v>262</v>
      </c>
      <c r="BA32" s="15">
        <v>85</v>
      </c>
      <c r="BB32" s="15">
        <v>103</v>
      </c>
      <c r="BC32" s="15">
        <v>2669</v>
      </c>
      <c r="BD32" s="15">
        <v>65</v>
      </c>
      <c r="BE32" s="15">
        <v>274</v>
      </c>
      <c r="BF32" s="15">
        <v>4459</v>
      </c>
      <c r="BG32" s="15">
        <v>566</v>
      </c>
      <c r="BH32" s="15">
        <v>96</v>
      </c>
      <c r="BI32" s="15">
        <v>39</v>
      </c>
      <c r="BJ32" s="15">
        <v>53</v>
      </c>
      <c r="BK32" s="15">
        <v>1493</v>
      </c>
      <c r="BL32" s="15">
        <v>57</v>
      </c>
      <c r="BM32" s="15">
        <v>129</v>
      </c>
      <c r="BN32" s="15">
        <v>2433</v>
      </c>
      <c r="BO32" s="15">
        <v>3153</v>
      </c>
      <c r="BP32" s="15">
        <v>729</v>
      </c>
      <c r="BQ32" s="15">
        <v>235</v>
      </c>
      <c r="BR32" s="15">
        <v>276</v>
      </c>
      <c r="BS32" s="15">
        <v>7778</v>
      </c>
      <c r="BT32" s="15">
        <v>252</v>
      </c>
      <c r="BU32" s="15">
        <v>639</v>
      </c>
      <c r="BV32" s="15">
        <v>13062</v>
      </c>
      <c r="BW32" s="15">
        <v>157</v>
      </c>
      <c r="BX32" s="15">
        <v>5</v>
      </c>
      <c r="BY32" s="15">
        <v>9</v>
      </c>
      <c r="BZ32" s="15">
        <v>3</v>
      </c>
      <c r="CA32" s="15">
        <v>744</v>
      </c>
      <c r="CB32" s="15">
        <v>13</v>
      </c>
      <c r="CC32" s="15">
        <v>8</v>
      </c>
      <c r="CD32" s="15">
        <v>939</v>
      </c>
      <c r="CE32" s="15">
        <v>649</v>
      </c>
      <c r="CF32" s="15">
        <v>138</v>
      </c>
      <c r="CG32" s="15">
        <v>15</v>
      </c>
      <c r="CH32" s="15">
        <v>104</v>
      </c>
      <c r="CI32" s="15">
        <v>1338</v>
      </c>
      <c r="CJ32" s="15">
        <v>19</v>
      </c>
      <c r="CK32" s="15">
        <v>138</v>
      </c>
      <c r="CL32" s="15">
        <v>2401</v>
      </c>
      <c r="CM32" s="15">
        <v>167</v>
      </c>
      <c r="CN32" s="15">
        <v>9</v>
      </c>
      <c r="CO32" s="15">
        <v>1</v>
      </c>
      <c r="CP32" s="15">
        <v>1</v>
      </c>
      <c r="CQ32" s="15">
        <v>242</v>
      </c>
      <c r="CR32" s="15">
        <v>4</v>
      </c>
      <c r="CS32" s="15">
        <v>45</v>
      </c>
      <c r="CT32" s="15">
        <v>469</v>
      </c>
      <c r="CU32" s="15">
        <v>786</v>
      </c>
      <c r="CV32" s="15">
        <v>163</v>
      </c>
      <c r="CW32" s="15">
        <v>52</v>
      </c>
      <c r="CX32" s="15">
        <v>92</v>
      </c>
      <c r="CY32" s="15">
        <v>1770</v>
      </c>
      <c r="CZ32" s="15">
        <v>56</v>
      </c>
      <c r="DA32" s="15">
        <v>108</v>
      </c>
      <c r="DB32" s="15">
        <v>3027</v>
      </c>
      <c r="DC32" s="15">
        <v>64820</v>
      </c>
    </row>
    <row r="33" spans="2:107" x14ac:dyDescent="0.3">
      <c r="B33" s="13">
        <v>42036</v>
      </c>
      <c r="C33" s="15">
        <v>3963</v>
      </c>
      <c r="D33" s="15">
        <v>736</v>
      </c>
      <c r="E33" s="15">
        <v>199</v>
      </c>
      <c r="F33" s="15">
        <v>345</v>
      </c>
      <c r="G33" s="15">
        <v>9725</v>
      </c>
      <c r="H33" s="15">
        <v>288</v>
      </c>
      <c r="I33" s="15">
        <v>786</v>
      </c>
      <c r="J33" s="15">
        <v>16042</v>
      </c>
      <c r="K33" s="15">
        <v>157470</v>
      </c>
      <c r="L33" s="15">
        <v>48639</v>
      </c>
      <c r="M33" s="15">
        <v>14758</v>
      </c>
      <c r="N33" s="15">
        <v>15567</v>
      </c>
      <c r="O33" s="15">
        <v>567106</v>
      </c>
      <c r="P33" s="15">
        <v>19216</v>
      </c>
      <c r="Q33" s="15">
        <v>40418</v>
      </c>
      <c r="R33" s="15">
        <v>863174</v>
      </c>
      <c r="S33" s="15">
        <v>4221</v>
      </c>
      <c r="T33" s="15">
        <v>859</v>
      </c>
      <c r="U33" s="15">
        <v>205</v>
      </c>
      <c r="V33" s="15">
        <v>394</v>
      </c>
      <c r="W33" s="15">
        <v>10708</v>
      </c>
      <c r="X33" s="15">
        <v>336</v>
      </c>
      <c r="Y33" s="15">
        <v>815</v>
      </c>
      <c r="Z33" s="15">
        <v>17538</v>
      </c>
      <c r="AA33" s="15">
        <v>339554</v>
      </c>
      <c r="AB33" s="15">
        <v>91958</v>
      </c>
      <c r="AC33" s="15">
        <v>30906</v>
      </c>
      <c r="AD33" s="15">
        <v>36298</v>
      </c>
      <c r="AE33" s="15">
        <v>1061151</v>
      </c>
      <c r="AF33" s="15">
        <v>30126</v>
      </c>
      <c r="AG33" s="15">
        <v>97493</v>
      </c>
      <c r="AH33" s="15">
        <v>1687486</v>
      </c>
      <c r="AI33" s="15">
        <v>1261</v>
      </c>
      <c r="AJ33" s="15">
        <v>140</v>
      </c>
      <c r="AK33" s="15">
        <v>37</v>
      </c>
      <c r="AL33" s="15">
        <v>74</v>
      </c>
      <c r="AM33" s="15">
        <v>2389</v>
      </c>
      <c r="AN33" s="15">
        <v>40</v>
      </c>
      <c r="AO33" s="15">
        <v>180</v>
      </c>
      <c r="AP33" s="15">
        <v>4121</v>
      </c>
      <c r="AQ33" s="15">
        <v>387</v>
      </c>
      <c r="AR33" s="15">
        <v>109</v>
      </c>
      <c r="AS33" s="15">
        <v>30</v>
      </c>
      <c r="AT33" s="15">
        <v>43</v>
      </c>
      <c r="AU33" s="15">
        <v>1195</v>
      </c>
      <c r="AV33" s="15">
        <v>47</v>
      </c>
      <c r="AW33" s="15">
        <v>101</v>
      </c>
      <c r="AX33" s="15">
        <v>1912</v>
      </c>
      <c r="AY33" s="15">
        <v>843</v>
      </c>
      <c r="AZ33" s="15">
        <v>213</v>
      </c>
      <c r="BA33" s="15">
        <v>53</v>
      </c>
      <c r="BB33" s="15">
        <v>117</v>
      </c>
      <c r="BC33" s="15">
        <v>2403</v>
      </c>
      <c r="BD33" s="15">
        <v>89</v>
      </c>
      <c r="BE33" s="15">
        <v>264</v>
      </c>
      <c r="BF33" s="15">
        <v>3982</v>
      </c>
      <c r="BG33" s="15">
        <v>392</v>
      </c>
      <c r="BH33" s="15">
        <v>86</v>
      </c>
      <c r="BI33" s="15">
        <v>24</v>
      </c>
      <c r="BJ33" s="15">
        <v>30</v>
      </c>
      <c r="BK33" s="15">
        <v>1174</v>
      </c>
      <c r="BL33" s="15">
        <v>56</v>
      </c>
      <c r="BM33" s="15">
        <v>86</v>
      </c>
      <c r="BN33" s="15">
        <v>1848</v>
      </c>
      <c r="BO33" s="15">
        <v>3120</v>
      </c>
      <c r="BP33" s="15">
        <v>698</v>
      </c>
      <c r="BQ33" s="15">
        <v>178</v>
      </c>
      <c r="BR33" s="15">
        <v>284</v>
      </c>
      <c r="BS33" s="15">
        <v>8125</v>
      </c>
      <c r="BT33" s="15">
        <v>303</v>
      </c>
      <c r="BU33" s="15">
        <v>609</v>
      </c>
      <c r="BV33" s="15">
        <v>13317</v>
      </c>
      <c r="BW33" s="15">
        <v>163</v>
      </c>
      <c r="BX33" s="15">
        <v>8</v>
      </c>
      <c r="BY33" s="15">
        <v>5</v>
      </c>
      <c r="BZ33" s="15">
        <v>2</v>
      </c>
      <c r="CA33" s="15">
        <v>809</v>
      </c>
      <c r="CB33" s="15">
        <v>7</v>
      </c>
      <c r="CC33" s="15">
        <v>15</v>
      </c>
      <c r="CD33" s="15">
        <v>1009</v>
      </c>
      <c r="CE33" s="15">
        <v>705</v>
      </c>
      <c r="CF33" s="15">
        <v>150</v>
      </c>
      <c r="CG33" s="15">
        <v>21</v>
      </c>
      <c r="CH33" s="15">
        <v>105</v>
      </c>
      <c r="CI33" s="15">
        <v>1467</v>
      </c>
      <c r="CJ33" s="15">
        <v>21</v>
      </c>
      <c r="CK33" s="15">
        <v>137</v>
      </c>
      <c r="CL33" s="15">
        <v>2606</v>
      </c>
      <c r="CM33" s="15">
        <v>233</v>
      </c>
      <c r="CN33" s="15">
        <v>3</v>
      </c>
      <c r="CO33" s="15">
        <v>1</v>
      </c>
      <c r="CP33" s="15">
        <v>3</v>
      </c>
      <c r="CQ33" s="15">
        <v>307</v>
      </c>
      <c r="CR33" s="15">
        <v>5</v>
      </c>
      <c r="CS33" s="15">
        <v>54</v>
      </c>
      <c r="CT33" s="15">
        <v>606</v>
      </c>
      <c r="CU33" s="15">
        <v>718</v>
      </c>
      <c r="CV33" s="15">
        <v>209</v>
      </c>
      <c r="CW33" s="15">
        <v>40</v>
      </c>
      <c r="CX33" s="15">
        <v>75</v>
      </c>
      <c r="CY33" s="15">
        <v>1825</v>
      </c>
      <c r="CZ33" s="15">
        <v>60</v>
      </c>
      <c r="DA33" s="15">
        <v>107</v>
      </c>
      <c r="DB33" s="15">
        <v>3034</v>
      </c>
      <c r="DC33" s="15">
        <v>2616675</v>
      </c>
    </row>
    <row r="34" spans="2:107" x14ac:dyDescent="0.3">
      <c r="B34" s="13">
        <v>42064</v>
      </c>
      <c r="C34" s="15">
        <v>5128</v>
      </c>
      <c r="D34" s="15">
        <v>1117</v>
      </c>
      <c r="E34" s="15">
        <v>267</v>
      </c>
      <c r="F34" s="15">
        <v>508</v>
      </c>
      <c r="G34" s="15">
        <v>12854</v>
      </c>
      <c r="H34" s="15">
        <v>435</v>
      </c>
      <c r="I34" s="15">
        <v>1048</v>
      </c>
      <c r="J34" s="15">
        <v>21357</v>
      </c>
      <c r="K34" s="15">
        <v>157223</v>
      </c>
      <c r="L34" s="15">
        <v>48513</v>
      </c>
      <c r="M34" s="15">
        <v>14750</v>
      </c>
      <c r="N34" s="15">
        <v>15523</v>
      </c>
      <c r="O34" s="15">
        <v>566444</v>
      </c>
      <c r="P34" s="15">
        <v>19174</v>
      </c>
      <c r="Q34" s="15">
        <v>40391</v>
      </c>
      <c r="R34" s="15">
        <v>862018</v>
      </c>
      <c r="S34" s="15">
        <v>5376</v>
      </c>
      <c r="T34" s="15">
        <v>1168</v>
      </c>
      <c r="U34" s="15">
        <v>303</v>
      </c>
      <c r="V34" s="15">
        <v>552</v>
      </c>
      <c r="W34" s="15">
        <v>13792</v>
      </c>
      <c r="X34" s="15">
        <v>458</v>
      </c>
      <c r="Y34" s="15">
        <v>1046</v>
      </c>
      <c r="Z34" s="15">
        <v>22695</v>
      </c>
      <c r="AA34" s="15">
        <v>339830</v>
      </c>
      <c r="AB34" s="15">
        <v>92084</v>
      </c>
      <c r="AC34" s="15">
        <v>30917</v>
      </c>
      <c r="AD34" s="15">
        <v>36351</v>
      </c>
      <c r="AE34" s="15">
        <v>1062278</v>
      </c>
      <c r="AF34" s="15">
        <v>30172</v>
      </c>
      <c r="AG34" s="15">
        <v>97532</v>
      </c>
      <c r="AH34" s="15">
        <v>1689164</v>
      </c>
      <c r="AI34" s="15">
        <v>1645</v>
      </c>
      <c r="AJ34" s="15">
        <v>227</v>
      </c>
      <c r="AK34" s="15">
        <v>48</v>
      </c>
      <c r="AL34" s="15">
        <v>130</v>
      </c>
      <c r="AM34" s="15">
        <v>3204</v>
      </c>
      <c r="AN34" s="15">
        <v>56</v>
      </c>
      <c r="AO34" s="15">
        <v>285</v>
      </c>
      <c r="AP34" s="15">
        <v>5595</v>
      </c>
      <c r="AQ34" s="15">
        <v>540</v>
      </c>
      <c r="AR34" s="15">
        <v>149</v>
      </c>
      <c r="AS34" s="15">
        <v>31</v>
      </c>
      <c r="AT34" s="15">
        <v>72</v>
      </c>
      <c r="AU34" s="15">
        <v>1548</v>
      </c>
      <c r="AV34" s="15">
        <v>61</v>
      </c>
      <c r="AW34" s="15">
        <v>93</v>
      </c>
      <c r="AX34" s="15">
        <v>2494</v>
      </c>
      <c r="AY34" s="15">
        <v>1057</v>
      </c>
      <c r="AZ34" s="15">
        <v>295</v>
      </c>
      <c r="BA34" s="15">
        <v>83</v>
      </c>
      <c r="BB34" s="15">
        <v>131</v>
      </c>
      <c r="BC34" s="15">
        <v>3106</v>
      </c>
      <c r="BD34" s="15">
        <v>108</v>
      </c>
      <c r="BE34" s="15">
        <v>288</v>
      </c>
      <c r="BF34" s="15">
        <v>5068</v>
      </c>
      <c r="BG34" s="15">
        <v>519</v>
      </c>
      <c r="BH34" s="15">
        <v>115</v>
      </c>
      <c r="BI34" s="15">
        <v>39</v>
      </c>
      <c r="BJ34" s="15">
        <v>47</v>
      </c>
      <c r="BK34" s="15">
        <v>1538</v>
      </c>
      <c r="BL34" s="15">
        <v>73</v>
      </c>
      <c r="BM34" s="15">
        <v>114</v>
      </c>
      <c r="BN34" s="15">
        <v>2445</v>
      </c>
      <c r="BO34" s="15">
        <v>3956</v>
      </c>
      <c r="BP34" s="15">
        <v>931</v>
      </c>
      <c r="BQ34" s="15">
        <v>269</v>
      </c>
      <c r="BR34" s="15">
        <v>391</v>
      </c>
      <c r="BS34" s="15">
        <v>10357</v>
      </c>
      <c r="BT34" s="15">
        <v>400</v>
      </c>
      <c r="BU34" s="15">
        <v>751</v>
      </c>
      <c r="BV34" s="15">
        <v>17055</v>
      </c>
      <c r="BW34" s="15">
        <v>216</v>
      </c>
      <c r="BX34" s="15">
        <v>13</v>
      </c>
      <c r="BY34" s="15">
        <v>17</v>
      </c>
      <c r="BZ34" s="15">
        <v>3</v>
      </c>
      <c r="CA34" s="15">
        <v>1058</v>
      </c>
      <c r="CB34" s="15">
        <v>6</v>
      </c>
      <c r="CC34" s="15">
        <v>20</v>
      </c>
      <c r="CD34" s="15">
        <v>1333</v>
      </c>
      <c r="CE34" s="15">
        <v>879</v>
      </c>
      <c r="CF34" s="15">
        <v>217</v>
      </c>
      <c r="CG34" s="15">
        <v>16</v>
      </c>
      <c r="CH34" s="15">
        <v>152</v>
      </c>
      <c r="CI34" s="15">
        <v>1968</v>
      </c>
      <c r="CJ34" s="15">
        <v>43</v>
      </c>
      <c r="CK34" s="15">
        <v>226</v>
      </c>
      <c r="CL34" s="15">
        <v>3501</v>
      </c>
      <c r="CM34" s="15">
        <v>325</v>
      </c>
      <c r="CN34" s="15">
        <v>7</v>
      </c>
      <c r="CO34" s="15">
        <v>1</v>
      </c>
      <c r="CP34" s="15">
        <v>6</v>
      </c>
      <c r="CQ34" s="15">
        <v>409</v>
      </c>
      <c r="CR34" s="15">
        <v>9</v>
      </c>
      <c r="CS34" s="15">
        <v>49</v>
      </c>
      <c r="CT34" s="15">
        <v>806</v>
      </c>
      <c r="CU34" s="15">
        <v>894</v>
      </c>
      <c r="CV34" s="15">
        <v>221</v>
      </c>
      <c r="CW34" s="15">
        <v>55</v>
      </c>
      <c r="CX34" s="15">
        <v>98</v>
      </c>
      <c r="CY34" s="15">
        <v>2255</v>
      </c>
      <c r="CZ34" s="15">
        <v>98</v>
      </c>
      <c r="DA34" s="15">
        <v>149</v>
      </c>
      <c r="DB34" s="15">
        <v>3770</v>
      </c>
      <c r="DC34" s="15">
        <v>2637301</v>
      </c>
    </row>
    <row r="35" spans="2:107" x14ac:dyDescent="0.3">
      <c r="B35" s="13">
        <v>42095</v>
      </c>
      <c r="C35" s="15">
        <v>5323</v>
      </c>
      <c r="D35" s="15">
        <v>1040</v>
      </c>
      <c r="E35" s="15">
        <v>280</v>
      </c>
      <c r="F35" s="15">
        <v>509</v>
      </c>
      <c r="G35" s="15">
        <v>12757</v>
      </c>
      <c r="H35" s="15">
        <v>409</v>
      </c>
      <c r="I35" s="15">
        <v>996</v>
      </c>
      <c r="J35" s="15">
        <v>21314</v>
      </c>
      <c r="K35" s="15"/>
      <c r="L35" s="15"/>
      <c r="M35" s="15"/>
      <c r="N35" s="15"/>
      <c r="O35" s="15"/>
      <c r="P35" s="15"/>
      <c r="Q35" s="15"/>
      <c r="R35" s="15"/>
      <c r="S35" s="15">
        <v>5659</v>
      </c>
      <c r="T35" s="15">
        <v>1168</v>
      </c>
      <c r="U35" s="15">
        <v>309</v>
      </c>
      <c r="V35" s="15">
        <v>585</v>
      </c>
      <c r="W35" s="15">
        <v>13769</v>
      </c>
      <c r="X35" s="15">
        <v>425</v>
      </c>
      <c r="Y35" s="15">
        <v>1045</v>
      </c>
      <c r="Z35" s="15">
        <v>22960</v>
      </c>
      <c r="AA35" s="15"/>
      <c r="AB35" s="15"/>
      <c r="AC35" s="15"/>
      <c r="AD35" s="15"/>
      <c r="AE35" s="15"/>
      <c r="AF35" s="15"/>
      <c r="AG35" s="15"/>
      <c r="AH35" s="15"/>
      <c r="AI35" s="15">
        <v>1621</v>
      </c>
      <c r="AJ35" s="15">
        <v>218</v>
      </c>
      <c r="AK35" s="15">
        <v>53</v>
      </c>
      <c r="AL35" s="15">
        <v>102</v>
      </c>
      <c r="AM35" s="15">
        <v>3079</v>
      </c>
      <c r="AN35" s="15">
        <v>63</v>
      </c>
      <c r="AO35" s="15">
        <v>268</v>
      </c>
      <c r="AP35" s="15">
        <v>5404</v>
      </c>
      <c r="AQ35" s="15">
        <v>539</v>
      </c>
      <c r="AR35" s="15">
        <v>126</v>
      </c>
      <c r="AS35" s="15">
        <v>36</v>
      </c>
      <c r="AT35" s="15">
        <v>61</v>
      </c>
      <c r="AU35" s="15">
        <v>1500</v>
      </c>
      <c r="AV35" s="15">
        <v>57</v>
      </c>
      <c r="AW35" s="15">
        <v>96</v>
      </c>
      <c r="AX35" s="15">
        <v>2415</v>
      </c>
      <c r="AY35" s="15">
        <v>1242</v>
      </c>
      <c r="AZ35" s="15">
        <v>297</v>
      </c>
      <c r="BA35" s="15">
        <v>77</v>
      </c>
      <c r="BB35" s="15">
        <v>148</v>
      </c>
      <c r="BC35" s="15">
        <v>3269</v>
      </c>
      <c r="BD35" s="15">
        <v>107</v>
      </c>
      <c r="BE35" s="15">
        <v>291</v>
      </c>
      <c r="BF35" s="15">
        <v>5431</v>
      </c>
      <c r="BG35" s="15">
        <v>553</v>
      </c>
      <c r="BH35" s="15">
        <v>108</v>
      </c>
      <c r="BI35" s="15">
        <v>45</v>
      </c>
      <c r="BJ35" s="15">
        <v>55</v>
      </c>
      <c r="BK35" s="15">
        <v>1642</v>
      </c>
      <c r="BL35" s="15">
        <v>65</v>
      </c>
      <c r="BM35" s="15">
        <v>123</v>
      </c>
      <c r="BN35" s="15">
        <v>2591</v>
      </c>
      <c r="BO35" s="15">
        <v>4123</v>
      </c>
      <c r="BP35" s="15">
        <v>941</v>
      </c>
      <c r="BQ35" s="15">
        <v>265</v>
      </c>
      <c r="BR35" s="15">
        <v>394</v>
      </c>
      <c r="BS35" s="15">
        <v>10369</v>
      </c>
      <c r="BT35" s="15">
        <v>369</v>
      </c>
      <c r="BU35" s="15">
        <v>820</v>
      </c>
      <c r="BV35" s="15">
        <v>17281</v>
      </c>
      <c r="BW35" s="15">
        <v>193</v>
      </c>
      <c r="BX35" s="15">
        <v>8</v>
      </c>
      <c r="BY35" s="15">
        <v>16</v>
      </c>
      <c r="BZ35" s="15">
        <v>3</v>
      </c>
      <c r="CA35" s="15">
        <v>967</v>
      </c>
      <c r="CB35" s="15">
        <v>13</v>
      </c>
      <c r="CC35" s="15">
        <v>14</v>
      </c>
      <c r="CD35" s="15">
        <v>1214</v>
      </c>
      <c r="CE35" s="15">
        <v>1005</v>
      </c>
      <c r="CF35" s="15">
        <v>186</v>
      </c>
      <c r="CG35" s="15">
        <v>27</v>
      </c>
      <c r="CH35" s="15">
        <v>173</v>
      </c>
      <c r="CI35" s="15">
        <v>1982</v>
      </c>
      <c r="CJ35" s="15">
        <v>36</v>
      </c>
      <c r="CK35" s="15">
        <v>174</v>
      </c>
      <c r="CL35" s="15">
        <v>3583</v>
      </c>
      <c r="CM35" s="15">
        <v>338</v>
      </c>
      <c r="CN35" s="15">
        <v>33</v>
      </c>
      <c r="CO35" s="15">
        <v>1</v>
      </c>
      <c r="CP35" s="15">
        <v>15</v>
      </c>
      <c r="CQ35" s="15">
        <v>451</v>
      </c>
      <c r="CR35" s="15">
        <v>7</v>
      </c>
      <c r="CS35" s="15">
        <v>37</v>
      </c>
      <c r="CT35" s="15">
        <v>882</v>
      </c>
      <c r="CU35" s="15">
        <v>1122</v>
      </c>
      <c r="CV35" s="15">
        <v>231</v>
      </c>
      <c r="CW35" s="15">
        <v>71</v>
      </c>
      <c r="CX35" s="15">
        <v>126</v>
      </c>
      <c r="CY35" s="15">
        <v>2551</v>
      </c>
      <c r="CZ35" s="15">
        <v>80</v>
      </c>
      <c r="DA35" s="15">
        <v>160</v>
      </c>
      <c r="DB35" s="15">
        <v>4341</v>
      </c>
      <c r="DC35" s="15">
        <v>87416</v>
      </c>
    </row>
    <row r="36" spans="2:107" x14ac:dyDescent="0.3">
      <c r="B36" s="13">
        <v>42125</v>
      </c>
      <c r="C36" s="15">
        <v>5667</v>
      </c>
      <c r="D36" s="15">
        <v>1202</v>
      </c>
      <c r="E36" s="15">
        <v>311</v>
      </c>
      <c r="F36" s="15">
        <v>545</v>
      </c>
      <c r="G36" s="15">
        <v>13959</v>
      </c>
      <c r="H36" s="15">
        <v>469</v>
      </c>
      <c r="I36" s="15">
        <v>1121</v>
      </c>
      <c r="J36" s="15">
        <v>23274</v>
      </c>
      <c r="K36" s="15"/>
      <c r="L36" s="15"/>
      <c r="M36" s="15"/>
      <c r="N36" s="15"/>
      <c r="O36" s="15"/>
      <c r="P36" s="15"/>
      <c r="Q36" s="15"/>
      <c r="R36" s="15"/>
      <c r="S36" s="15">
        <v>6332</v>
      </c>
      <c r="T36" s="15">
        <v>1234</v>
      </c>
      <c r="U36" s="15">
        <v>313</v>
      </c>
      <c r="V36" s="15">
        <v>578</v>
      </c>
      <c r="W36" s="15">
        <v>15084</v>
      </c>
      <c r="X36" s="15">
        <v>506</v>
      </c>
      <c r="Y36" s="15">
        <v>1110</v>
      </c>
      <c r="Z36" s="15">
        <v>25157</v>
      </c>
      <c r="AA36" s="15"/>
      <c r="AB36" s="15"/>
      <c r="AC36" s="15"/>
      <c r="AD36" s="15"/>
      <c r="AE36" s="15"/>
      <c r="AF36" s="15"/>
      <c r="AG36" s="15"/>
      <c r="AH36" s="15"/>
      <c r="AI36" s="15">
        <v>1957</v>
      </c>
      <c r="AJ36" s="15">
        <v>277</v>
      </c>
      <c r="AK36" s="15">
        <v>69</v>
      </c>
      <c r="AL36" s="15">
        <v>105</v>
      </c>
      <c r="AM36" s="15">
        <v>3650</v>
      </c>
      <c r="AN36" s="15">
        <v>98</v>
      </c>
      <c r="AO36" s="15">
        <v>278</v>
      </c>
      <c r="AP36" s="15">
        <v>6434</v>
      </c>
      <c r="AQ36" s="15">
        <v>644</v>
      </c>
      <c r="AR36" s="15">
        <v>146</v>
      </c>
      <c r="AS36" s="15">
        <v>30</v>
      </c>
      <c r="AT36" s="15">
        <v>75</v>
      </c>
      <c r="AU36" s="15">
        <v>1633</v>
      </c>
      <c r="AV36" s="15">
        <v>71</v>
      </c>
      <c r="AW36" s="15">
        <v>113</v>
      </c>
      <c r="AX36" s="15">
        <v>2712</v>
      </c>
      <c r="AY36" s="15">
        <v>1342</v>
      </c>
      <c r="AZ36" s="15">
        <v>324</v>
      </c>
      <c r="BA36" s="15">
        <v>68</v>
      </c>
      <c r="BB36" s="15">
        <v>139</v>
      </c>
      <c r="BC36" s="15">
        <v>3522</v>
      </c>
      <c r="BD36" s="15">
        <v>106</v>
      </c>
      <c r="BE36" s="15">
        <v>328</v>
      </c>
      <c r="BF36" s="15">
        <v>5829</v>
      </c>
      <c r="BG36" s="15">
        <v>640</v>
      </c>
      <c r="BH36" s="15">
        <v>111</v>
      </c>
      <c r="BI36" s="15">
        <v>43</v>
      </c>
      <c r="BJ36" s="15">
        <v>64</v>
      </c>
      <c r="BK36" s="15">
        <v>1835</v>
      </c>
      <c r="BL36" s="15">
        <v>83</v>
      </c>
      <c r="BM36" s="15">
        <v>129</v>
      </c>
      <c r="BN36" s="15">
        <v>2905</v>
      </c>
      <c r="BO36" s="15">
        <v>4831</v>
      </c>
      <c r="BP36" s="15">
        <v>963</v>
      </c>
      <c r="BQ36" s="15">
        <v>260</v>
      </c>
      <c r="BR36" s="15">
        <v>414</v>
      </c>
      <c r="BS36" s="15">
        <v>11490</v>
      </c>
      <c r="BT36" s="15">
        <v>431</v>
      </c>
      <c r="BU36" s="15">
        <v>835</v>
      </c>
      <c r="BV36" s="15">
        <v>19224</v>
      </c>
      <c r="BW36" s="15">
        <v>228</v>
      </c>
      <c r="BX36" s="15">
        <v>16</v>
      </c>
      <c r="BY36" s="15">
        <v>20</v>
      </c>
      <c r="BZ36" s="15">
        <v>5</v>
      </c>
      <c r="CA36" s="15">
        <v>1109</v>
      </c>
      <c r="CB36" s="15">
        <v>20</v>
      </c>
      <c r="CC36" s="15">
        <v>10</v>
      </c>
      <c r="CD36" s="15">
        <v>1408</v>
      </c>
      <c r="CE36" s="15">
        <v>929</v>
      </c>
      <c r="CF36" s="15">
        <v>247</v>
      </c>
      <c r="CG36" s="15">
        <v>32</v>
      </c>
      <c r="CH36" s="15">
        <v>157</v>
      </c>
      <c r="CI36" s="15">
        <v>2041</v>
      </c>
      <c r="CJ36" s="15">
        <v>43</v>
      </c>
      <c r="CK36" s="15">
        <v>204</v>
      </c>
      <c r="CL36" s="15">
        <v>3653</v>
      </c>
      <c r="CM36" s="15">
        <v>344</v>
      </c>
      <c r="CN36" s="15">
        <v>8</v>
      </c>
      <c r="CO36" s="15">
        <v>1</v>
      </c>
      <c r="CP36" s="15">
        <v>2</v>
      </c>
      <c r="CQ36" s="15">
        <v>444</v>
      </c>
      <c r="CR36" s="15">
        <v>12</v>
      </c>
      <c r="CS36" s="15">
        <v>61</v>
      </c>
      <c r="CT36" s="15">
        <v>872</v>
      </c>
      <c r="CU36" s="15">
        <v>1128</v>
      </c>
      <c r="CV36" s="15">
        <v>214</v>
      </c>
      <c r="CW36" s="15">
        <v>62</v>
      </c>
      <c r="CX36" s="15">
        <v>128</v>
      </c>
      <c r="CY36" s="15">
        <v>2554</v>
      </c>
      <c r="CZ36" s="15">
        <v>78</v>
      </c>
      <c r="DA36" s="15">
        <v>149</v>
      </c>
      <c r="DB36" s="15">
        <v>4313</v>
      </c>
      <c r="DC36" s="15">
        <v>95781</v>
      </c>
    </row>
    <row r="37" spans="2:107" x14ac:dyDescent="0.3">
      <c r="B37" s="13">
        <v>42156</v>
      </c>
      <c r="C37" s="15">
        <v>5176</v>
      </c>
      <c r="D37" s="15">
        <v>1016</v>
      </c>
      <c r="E37" s="15">
        <v>246</v>
      </c>
      <c r="F37" s="15">
        <v>539</v>
      </c>
      <c r="G37" s="15">
        <v>12705</v>
      </c>
      <c r="H37" s="15">
        <v>468</v>
      </c>
      <c r="I37" s="15">
        <v>922</v>
      </c>
      <c r="J37" s="15">
        <v>21072</v>
      </c>
      <c r="K37" s="15"/>
      <c r="L37" s="15"/>
      <c r="M37" s="15"/>
      <c r="N37" s="15"/>
      <c r="O37" s="15"/>
      <c r="P37" s="15"/>
      <c r="Q37" s="15"/>
      <c r="R37" s="15"/>
      <c r="S37" s="15">
        <v>5577</v>
      </c>
      <c r="T37" s="15">
        <v>1140</v>
      </c>
      <c r="U37" s="15">
        <v>259</v>
      </c>
      <c r="V37" s="15">
        <v>579</v>
      </c>
      <c r="W37" s="15">
        <v>13825</v>
      </c>
      <c r="X37" s="15">
        <v>457</v>
      </c>
      <c r="Y37" s="15">
        <v>974</v>
      </c>
      <c r="Z37" s="15">
        <v>22811</v>
      </c>
      <c r="AA37" s="15"/>
      <c r="AB37" s="15"/>
      <c r="AC37" s="15"/>
      <c r="AD37" s="15"/>
      <c r="AE37" s="15"/>
      <c r="AF37" s="15"/>
      <c r="AG37" s="15"/>
      <c r="AH37" s="15"/>
      <c r="AI37" s="15">
        <v>1584</v>
      </c>
      <c r="AJ37" s="15">
        <v>233</v>
      </c>
      <c r="AK37" s="15">
        <v>73</v>
      </c>
      <c r="AL37" s="15">
        <v>84</v>
      </c>
      <c r="AM37" s="15">
        <v>3061</v>
      </c>
      <c r="AN37" s="15">
        <v>59</v>
      </c>
      <c r="AO37" s="15">
        <v>267</v>
      </c>
      <c r="AP37" s="15">
        <v>5361</v>
      </c>
      <c r="AQ37" s="15">
        <v>557</v>
      </c>
      <c r="AR37" s="15">
        <v>111</v>
      </c>
      <c r="AS37" s="15">
        <v>29</v>
      </c>
      <c r="AT37" s="15">
        <v>74</v>
      </c>
      <c r="AU37" s="15">
        <v>1502</v>
      </c>
      <c r="AV37" s="15">
        <v>65</v>
      </c>
      <c r="AW37" s="15">
        <v>91</v>
      </c>
      <c r="AX37" s="15">
        <v>2429</v>
      </c>
      <c r="AY37" s="15">
        <v>1212</v>
      </c>
      <c r="AZ37" s="15">
        <v>286</v>
      </c>
      <c r="BA37" s="15">
        <v>82</v>
      </c>
      <c r="BB37" s="15">
        <v>146</v>
      </c>
      <c r="BC37" s="15">
        <v>3253</v>
      </c>
      <c r="BD37" s="15">
        <v>112</v>
      </c>
      <c r="BE37" s="15">
        <v>274</v>
      </c>
      <c r="BF37" s="15">
        <v>5365</v>
      </c>
      <c r="BG37" s="15">
        <v>551</v>
      </c>
      <c r="BH37" s="15">
        <v>128</v>
      </c>
      <c r="BI37" s="15">
        <v>23</v>
      </c>
      <c r="BJ37" s="15">
        <v>65</v>
      </c>
      <c r="BK37" s="15">
        <v>1564</v>
      </c>
      <c r="BL37" s="15">
        <v>78</v>
      </c>
      <c r="BM37" s="15">
        <v>97</v>
      </c>
      <c r="BN37" s="15">
        <v>2506</v>
      </c>
      <c r="BO37" s="15">
        <v>4193</v>
      </c>
      <c r="BP37" s="15">
        <v>927</v>
      </c>
      <c r="BQ37" s="15">
        <v>219</v>
      </c>
      <c r="BR37" s="15">
        <v>386</v>
      </c>
      <c r="BS37" s="15">
        <v>10459</v>
      </c>
      <c r="BT37" s="15">
        <v>396</v>
      </c>
      <c r="BU37" s="15">
        <v>736</v>
      </c>
      <c r="BV37" s="15">
        <v>17316</v>
      </c>
      <c r="BW37" s="15">
        <v>225</v>
      </c>
      <c r="BX37" s="15">
        <v>10</v>
      </c>
      <c r="BY37" s="15">
        <v>14</v>
      </c>
      <c r="BZ37" s="15">
        <v>4</v>
      </c>
      <c r="CA37" s="15">
        <v>1057</v>
      </c>
      <c r="CB37" s="15">
        <v>16</v>
      </c>
      <c r="CC37" s="15">
        <v>10</v>
      </c>
      <c r="CD37" s="15">
        <v>1336</v>
      </c>
      <c r="CE37" s="15">
        <v>863</v>
      </c>
      <c r="CF37" s="15">
        <v>182</v>
      </c>
      <c r="CG37" s="15">
        <v>25</v>
      </c>
      <c r="CH37" s="15">
        <v>180</v>
      </c>
      <c r="CI37" s="15">
        <v>1887</v>
      </c>
      <c r="CJ37" s="15">
        <v>35</v>
      </c>
      <c r="CK37" s="15">
        <v>157</v>
      </c>
      <c r="CL37" s="15">
        <v>3329</v>
      </c>
      <c r="CM37" s="15">
        <v>296</v>
      </c>
      <c r="CN37" s="15">
        <v>21</v>
      </c>
      <c r="CO37" s="15">
        <v>1</v>
      </c>
      <c r="CP37" s="15">
        <v>9</v>
      </c>
      <c r="CQ37" s="15">
        <v>422</v>
      </c>
      <c r="CR37" s="15">
        <v>10</v>
      </c>
      <c r="CS37" s="15">
        <v>71</v>
      </c>
      <c r="CT37" s="15">
        <v>830</v>
      </c>
      <c r="CU37" s="15">
        <v>1013</v>
      </c>
      <c r="CV37" s="15">
        <v>242</v>
      </c>
      <c r="CW37" s="15">
        <v>31</v>
      </c>
      <c r="CX37" s="15">
        <v>154</v>
      </c>
      <c r="CY37" s="15">
        <v>2436</v>
      </c>
      <c r="CZ37" s="15">
        <v>85</v>
      </c>
      <c r="DA37" s="15">
        <v>124</v>
      </c>
      <c r="DB37" s="15">
        <v>4085</v>
      </c>
      <c r="DC37" s="15">
        <v>86440</v>
      </c>
    </row>
    <row r="38" spans="2:107" x14ac:dyDescent="0.3">
      <c r="B38" s="13">
        <v>42186</v>
      </c>
      <c r="C38" s="15">
        <v>5949</v>
      </c>
      <c r="D38" s="15">
        <v>1009</v>
      </c>
      <c r="E38" s="15">
        <v>283</v>
      </c>
      <c r="F38" s="15">
        <v>582</v>
      </c>
      <c r="G38" s="15">
        <v>14411</v>
      </c>
      <c r="H38" s="15">
        <v>516</v>
      </c>
      <c r="I38" s="15">
        <v>1007</v>
      </c>
      <c r="J38" s="15">
        <v>23757</v>
      </c>
      <c r="K38" s="15"/>
      <c r="L38" s="15"/>
      <c r="M38" s="15"/>
      <c r="N38" s="15"/>
      <c r="O38" s="15"/>
      <c r="P38" s="15"/>
      <c r="Q38" s="15"/>
      <c r="R38" s="15"/>
      <c r="S38" s="15">
        <v>6277</v>
      </c>
      <c r="T38" s="15">
        <v>1145</v>
      </c>
      <c r="U38" s="15">
        <v>292</v>
      </c>
      <c r="V38" s="15">
        <v>649</v>
      </c>
      <c r="W38" s="15">
        <v>15402</v>
      </c>
      <c r="X38" s="15">
        <v>588</v>
      </c>
      <c r="Y38" s="15">
        <v>1091</v>
      </c>
      <c r="Z38" s="15">
        <v>25444</v>
      </c>
      <c r="AA38" s="15"/>
      <c r="AB38" s="15"/>
      <c r="AC38" s="15"/>
      <c r="AD38" s="15"/>
      <c r="AE38" s="15"/>
      <c r="AF38" s="15"/>
      <c r="AG38" s="15"/>
      <c r="AH38" s="15"/>
      <c r="AI38" s="15">
        <v>1872</v>
      </c>
      <c r="AJ38" s="15">
        <v>182</v>
      </c>
      <c r="AK38" s="15">
        <v>52</v>
      </c>
      <c r="AL38" s="15">
        <v>100</v>
      </c>
      <c r="AM38" s="15">
        <v>3259</v>
      </c>
      <c r="AN38" s="15">
        <v>67</v>
      </c>
      <c r="AO38" s="15">
        <v>224</v>
      </c>
      <c r="AP38" s="15">
        <v>5756</v>
      </c>
      <c r="AQ38" s="15">
        <v>666</v>
      </c>
      <c r="AR38" s="15">
        <v>127</v>
      </c>
      <c r="AS38" s="15">
        <v>29</v>
      </c>
      <c r="AT38" s="15">
        <v>75</v>
      </c>
      <c r="AU38" s="15">
        <v>1746</v>
      </c>
      <c r="AV38" s="15">
        <v>69</v>
      </c>
      <c r="AW38" s="15">
        <v>100</v>
      </c>
      <c r="AX38" s="15">
        <v>2812</v>
      </c>
      <c r="AY38" s="15">
        <v>1318</v>
      </c>
      <c r="AZ38" s="15">
        <v>311</v>
      </c>
      <c r="BA38" s="15">
        <v>70</v>
      </c>
      <c r="BB38" s="15">
        <v>141</v>
      </c>
      <c r="BC38" s="15">
        <v>3687</v>
      </c>
      <c r="BD38" s="15">
        <v>151</v>
      </c>
      <c r="BE38" s="15">
        <v>324</v>
      </c>
      <c r="BF38" s="15">
        <v>6002</v>
      </c>
      <c r="BG38" s="15">
        <v>597</v>
      </c>
      <c r="BH38" s="15">
        <v>114</v>
      </c>
      <c r="BI38" s="15">
        <v>40</v>
      </c>
      <c r="BJ38" s="15">
        <v>71</v>
      </c>
      <c r="BK38" s="15">
        <v>1825</v>
      </c>
      <c r="BL38" s="15">
        <v>91</v>
      </c>
      <c r="BM38" s="15">
        <v>124</v>
      </c>
      <c r="BN38" s="15">
        <v>2862</v>
      </c>
      <c r="BO38" s="15">
        <v>4423</v>
      </c>
      <c r="BP38" s="15">
        <v>925</v>
      </c>
      <c r="BQ38" s="15">
        <v>250</v>
      </c>
      <c r="BR38" s="15">
        <v>435</v>
      </c>
      <c r="BS38" s="15">
        <v>11315</v>
      </c>
      <c r="BT38" s="15">
        <v>516</v>
      </c>
      <c r="BU38" s="15">
        <v>758</v>
      </c>
      <c r="BV38" s="15">
        <v>18622</v>
      </c>
      <c r="BW38" s="15">
        <v>229</v>
      </c>
      <c r="BX38" s="15">
        <v>9</v>
      </c>
      <c r="BY38" s="15">
        <v>15</v>
      </c>
      <c r="BZ38" s="15">
        <v>3</v>
      </c>
      <c r="CA38" s="15">
        <v>1146</v>
      </c>
      <c r="CB38" s="15">
        <v>14</v>
      </c>
      <c r="CC38" s="15">
        <v>19</v>
      </c>
      <c r="CD38" s="15">
        <v>1435</v>
      </c>
      <c r="CE38" s="15">
        <v>1125</v>
      </c>
      <c r="CF38" s="15">
        <v>179</v>
      </c>
      <c r="CG38" s="15">
        <v>24</v>
      </c>
      <c r="CH38" s="15">
        <v>209</v>
      </c>
      <c r="CI38" s="15">
        <v>2319</v>
      </c>
      <c r="CJ38" s="15">
        <v>50</v>
      </c>
      <c r="CK38" s="15">
        <v>248</v>
      </c>
      <c r="CL38" s="15">
        <v>4154</v>
      </c>
      <c r="CM38" s="15">
        <v>500</v>
      </c>
      <c r="CN38" s="15">
        <v>32</v>
      </c>
      <c r="CO38" s="15">
        <v>3</v>
      </c>
      <c r="CP38" s="15">
        <v>2</v>
      </c>
      <c r="CQ38" s="15">
        <v>622</v>
      </c>
      <c r="CR38" s="15">
        <v>8</v>
      </c>
      <c r="CS38" s="15">
        <v>66</v>
      </c>
      <c r="CT38" s="15">
        <v>1233</v>
      </c>
      <c r="CU38" s="15">
        <v>1114</v>
      </c>
      <c r="CV38" s="15">
        <v>254</v>
      </c>
      <c r="CW38" s="15">
        <v>42</v>
      </c>
      <c r="CX38" s="15">
        <v>185</v>
      </c>
      <c r="CY38" s="15">
        <v>2713</v>
      </c>
      <c r="CZ38" s="15">
        <v>113</v>
      </c>
      <c r="DA38" s="15">
        <v>167</v>
      </c>
      <c r="DB38" s="15">
        <v>4588</v>
      </c>
      <c r="DC38" s="15">
        <v>96665</v>
      </c>
    </row>
    <row r="39" spans="2:107" x14ac:dyDescent="0.3">
      <c r="B39" s="13">
        <v>42217</v>
      </c>
      <c r="C39" s="15">
        <v>4971</v>
      </c>
      <c r="D39" s="15">
        <v>1002</v>
      </c>
      <c r="E39" s="15">
        <v>212</v>
      </c>
      <c r="F39" s="15">
        <v>549</v>
      </c>
      <c r="G39" s="15">
        <v>12461</v>
      </c>
      <c r="H39" s="15">
        <v>473</v>
      </c>
      <c r="I39" s="15">
        <v>975</v>
      </c>
      <c r="J39" s="15">
        <v>20643</v>
      </c>
      <c r="K39" s="15"/>
      <c r="L39" s="15"/>
      <c r="M39" s="15"/>
      <c r="N39" s="15"/>
      <c r="O39" s="15"/>
      <c r="P39" s="15"/>
      <c r="Q39" s="15"/>
      <c r="R39" s="15"/>
      <c r="S39" s="15">
        <v>5356</v>
      </c>
      <c r="T39" s="15">
        <v>1038</v>
      </c>
      <c r="U39" s="15">
        <v>244</v>
      </c>
      <c r="V39" s="15">
        <v>618</v>
      </c>
      <c r="W39" s="15">
        <v>13529</v>
      </c>
      <c r="X39" s="15">
        <v>518</v>
      </c>
      <c r="Y39" s="15">
        <v>939</v>
      </c>
      <c r="Z39" s="15">
        <v>22242</v>
      </c>
      <c r="AA39" s="15"/>
      <c r="AB39" s="15"/>
      <c r="AC39" s="15"/>
      <c r="AD39" s="15"/>
      <c r="AE39" s="15"/>
      <c r="AF39" s="15"/>
      <c r="AG39" s="15"/>
      <c r="AH39" s="15"/>
      <c r="AI39" s="15">
        <v>1406</v>
      </c>
      <c r="AJ39" s="15">
        <v>229</v>
      </c>
      <c r="AK39" s="15">
        <v>46</v>
      </c>
      <c r="AL39" s="15">
        <v>105</v>
      </c>
      <c r="AM39" s="15">
        <v>2789</v>
      </c>
      <c r="AN39" s="15">
        <v>52</v>
      </c>
      <c r="AO39" s="15">
        <v>222</v>
      </c>
      <c r="AP39" s="15">
        <v>4849</v>
      </c>
      <c r="AQ39" s="15">
        <v>556</v>
      </c>
      <c r="AR39" s="15">
        <v>109</v>
      </c>
      <c r="AS39" s="15">
        <v>25</v>
      </c>
      <c r="AT39" s="15">
        <v>90</v>
      </c>
      <c r="AU39" s="15">
        <v>1500</v>
      </c>
      <c r="AV39" s="15">
        <v>71</v>
      </c>
      <c r="AW39" s="15">
        <v>88</v>
      </c>
      <c r="AX39" s="15">
        <v>2439</v>
      </c>
      <c r="AY39" s="15">
        <v>1128</v>
      </c>
      <c r="AZ39" s="15">
        <v>258</v>
      </c>
      <c r="BA39" s="15">
        <v>71</v>
      </c>
      <c r="BB39" s="15">
        <v>154</v>
      </c>
      <c r="BC39" s="15">
        <v>3282</v>
      </c>
      <c r="BD39" s="15">
        <v>138</v>
      </c>
      <c r="BE39" s="15">
        <v>291</v>
      </c>
      <c r="BF39" s="15">
        <v>5322</v>
      </c>
      <c r="BG39" s="15">
        <v>512</v>
      </c>
      <c r="BH39" s="15">
        <v>120</v>
      </c>
      <c r="BI39" s="15">
        <v>23</v>
      </c>
      <c r="BJ39" s="15">
        <v>50</v>
      </c>
      <c r="BK39" s="15">
        <v>1571</v>
      </c>
      <c r="BL39" s="15">
        <v>95</v>
      </c>
      <c r="BM39" s="15">
        <v>95</v>
      </c>
      <c r="BN39" s="15">
        <v>2466</v>
      </c>
      <c r="BO39" s="15">
        <v>3950</v>
      </c>
      <c r="BP39" s="15">
        <v>850</v>
      </c>
      <c r="BQ39" s="15">
        <v>210</v>
      </c>
      <c r="BR39" s="15">
        <v>403</v>
      </c>
      <c r="BS39" s="15">
        <v>10177</v>
      </c>
      <c r="BT39" s="15">
        <v>458</v>
      </c>
      <c r="BU39" s="15">
        <v>669</v>
      </c>
      <c r="BV39" s="15">
        <v>16717</v>
      </c>
      <c r="BW39" s="15">
        <v>187</v>
      </c>
      <c r="BX39" s="15">
        <v>7</v>
      </c>
      <c r="BY39" s="15">
        <v>10</v>
      </c>
      <c r="BZ39" s="15">
        <v>3</v>
      </c>
      <c r="CA39" s="15">
        <v>992</v>
      </c>
      <c r="CB39" s="15">
        <v>15</v>
      </c>
      <c r="CC39" s="15">
        <v>16</v>
      </c>
      <c r="CD39" s="15">
        <v>1230</v>
      </c>
      <c r="CE39" s="15">
        <v>918</v>
      </c>
      <c r="CF39" s="15">
        <v>179</v>
      </c>
      <c r="CG39" s="15">
        <v>23</v>
      </c>
      <c r="CH39" s="15">
        <v>208</v>
      </c>
      <c r="CI39" s="15">
        <v>1984</v>
      </c>
      <c r="CJ39" s="15">
        <v>37</v>
      </c>
      <c r="CK39" s="15">
        <v>207</v>
      </c>
      <c r="CL39" s="15">
        <v>3556</v>
      </c>
      <c r="CM39" s="15">
        <v>301</v>
      </c>
      <c r="CN39" s="15">
        <v>2</v>
      </c>
      <c r="CO39" s="15">
        <v>1</v>
      </c>
      <c r="CP39" s="15">
        <v>4</v>
      </c>
      <c r="CQ39" s="15">
        <v>376</v>
      </c>
      <c r="CR39" s="15">
        <v>8</v>
      </c>
      <c r="CS39" s="15">
        <v>47</v>
      </c>
      <c r="CT39" s="15">
        <v>739</v>
      </c>
      <c r="CU39" s="15">
        <v>1070</v>
      </c>
      <c r="CV39" s="15">
        <v>168</v>
      </c>
      <c r="CW39" s="15">
        <v>30</v>
      </c>
      <c r="CX39" s="15">
        <v>154</v>
      </c>
      <c r="CY39" s="15">
        <v>2446</v>
      </c>
      <c r="CZ39" s="15">
        <v>105</v>
      </c>
      <c r="DA39" s="15">
        <v>139</v>
      </c>
      <c r="DB39" s="15">
        <v>4112</v>
      </c>
      <c r="DC39" s="15">
        <v>84315</v>
      </c>
    </row>
    <row r="40" spans="2:107" x14ac:dyDescent="0.3">
      <c r="B40" s="13">
        <v>42248</v>
      </c>
      <c r="C40" s="15">
        <v>5654</v>
      </c>
      <c r="D40" s="15">
        <v>1009</v>
      </c>
      <c r="E40" s="15">
        <v>280</v>
      </c>
      <c r="F40" s="15">
        <v>637</v>
      </c>
      <c r="G40" s="15">
        <v>13724</v>
      </c>
      <c r="H40" s="15">
        <v>475</v>
      </c>
      <c r="I40" s="15">
        <v>893</v>
      </c>
      <c r="J40" s="15">
        <v>22672</v>
      </c>
      <c r="K40" s="15"/>
      <c r="L40" s="15"/>
      <c r="M40" s="15"/>
      <c r="N40" s="15"/>
      <c r="O40" s="15"/>
      <c r="P40" s="15"/>
      <c r="Q40" s="15"/>
      <c r="R40" s="15"/>
      <c r="S40" s="15">
        <v>5914</v>
      </c>
      <c r="T40" s="15">
        <v>1001</v>
      </c>
      <c r="U40" s="15">
        <v>316</v>
      </c>
      <c r="V40" s="15">
        <v>688</v>
      </c>
      <c r="W40" s="15">
        <v>14479</v>
      </c>
      <c r="X40" s="15">
        <v>507</v>
      </c>
      <c r="Y40" s="15">
        <v>960</v>
      </c>
      <c r="Z40" s="15">
        <v>23865</v>
      </c>
      <c r="AA40" s="15"/>
      <c r="AB40" s="15"/>
      <c r="AC40" s="15"/>
      <c r="AD40" s="15"/>
      <c r="AE40" s="15"/>
      <c r="AF40" s="15"/>
      <c r="AG40" s="15"/>
      <c r="AH40" s="15"/>
      <c r="AI40" s="15">
        <v>1388</v>
      </c>
      <c r="AJ40" s="15">
        <v>186</v>
      </c>
      <c r="AK40" s="15">
        <v>54</v>
      </c>
      <c r="AL40" s="15">
        <v>108</v>
      </c>
      <c r="AM40" s="15">
        <v>2680</v>
      </c>
      <c r="AN40" s="15">
        <v>57</v>
      </c>
      <c r="AO40" s="15">
        <v>203</v>
      </c>
      <c r="AP40" s="15">
        <v>4676</v>
      </c>
      <c r="AQ40" s="15">
        <v>699</v>
      </c>
      <c r="AR40" s="15">
        <v>84</v>
      </c>
      <c r="AS40" s="15">
        <v>34</v>
      </c>
      <c r="AT40" s="15">
        <v>98</v>
      </c>
      <c r="AU40" s="15">
        <v>1682</v>
      </c>
      <c r="AV40" s="15">
        <v>66</v>
      </c>
      <c r="AW40" s="15">
        <v>96</v>
      </c>
      <c r="AX40" s="15">
        <v>2759</v>
      </c>
      <c r="AY40" s="15">
        <v>1349</v>
      </c>
      <c r="AZ40" s="15">
        <v>276</v>
      </c>
      <c r="BA40" s="15">
        <v>77</v>
      </c>
      <c r="BB40" s="15">
        <v>132</v>
      </c>
      <c r="BC40" s="15">
        <v>3548</v>
      </c>
      <c r="BD40" s="15">
        <v>126</v>
      </c>
      <c r="BE40" s="15">
        <v>258</v>
      </c>
      <c r="BF40" s="15">
        <v>5766</v>
      </c>
      <c r="BG40" s="15">
        <v>559</v>
      </c>
      <c r="BH40" s="15">
        <v>92</v>
      </c>
      <c r="BI40" s="15">
        <v>34</v>
      </c>
      <c r="BJ40" s="15">
        <v>68</v>
      </c>
      <c r="BK40" s="15">
        <v>1649</v>
      </c>
      <c r="BL40" s="15">
        <v>80</v>
      </c>
      <c r="BM40" s="15">
        <v>93</v>
      </c>
      <c r="BN40" s="15">
        <v>2575</v>
      </c>
      <c r="BO40" s="15">
        <v>4469</v>
      </c>
      <c r="BP40" s="15">
        <v>787</v>
      </c>
      <c r="BQ40" s="15">
        <v>263</v>
      </c>
      <c r="BR40" s="15">
        <v>451</v>
      </c>
      <c r="BS40" s="15">
        <v>10939</v>
      </c>
      <c r="BT40" s="15">
        <v>435</v>
      </c>
      <c r="BU40" s="15">
        <v>691</v>
      </c>
      <c r="BV40" s="15">
        <v>18035</v>
      </c>
      <c r="BW40" s="15">
        <v>216</v>
      </c>
      <c r="BX40" s="15">
        <v>10</v>
      </c>
      <c r="BY40" s="15">
        <v>16</v>
      </c>
      <c r="BZ40" s="15">
        <v>3</v>
      </c>
      <c r="CA40" s="15">
        <v>1067</v>
      </c>
      <c r="CB40" s="15">
        <v>19</v>
      </c>
      <c r="CC40" s="15">
        <v>12</v>
      </c>
      <c r="CD40" s="15">
        <v>1343</v>
      </c>
      <c r="CE40" s="15">
        <v>994</v>
      </c>
      <c r="CF40" s="15">
        <v>165</v>
      </c>
      <c r="CG40" s="15">
        <v>37</v>
      </c>
      <c r="CH40" s="15">
        <v>211</v>
      </c>
      <c r="CI40" s="15">
        <v>2076</v>
      </c>
      <c r="CJ40" s="15">
        <v>39</v>
      </c>
      <c r="CK40" s="15">
        <v>189</v>
      </c>
      <c r="CL40" s="15">
        <v>3711</v>
      </c>
      <c r="CM40" s="15">
        <v>235</v>
      </c>
      <c r="CN40" s="15">
        <v>39</v>
      </c>
      <c r="CO40" s="15"/>
      <c r="CP40" s="15">
        <v>23</v>
      </c>
      <c r="CQ40" s="15">
        <v>397</v>
      </c>
      <c r="CR40" s="15">
        <v>14</v>
      </c>
      <c r="CS40" s="15">
        <v>68</v>
      </c>
      <c r="CT40" s="15">
        <v>776</v>
      </c>
      <c r="CU40" s="15">
        <v>1210</v>
      </c>
      <c r="CV40" s="15">
        <v>218</v>
      </c>
      <c r="CW40" s="15">
        <v>62</v>
      </c>
      <c r="CX40" s="15">
        <v>221</v>
      </c>
      <c r="CY40" s="15">
        <v>2772</v>
      </c>
      <c r="CZ40" s="15">
        <v>97</v>
      </c>
      <c r="DA40" s="15">
        <v>145</v>
      </c>
      <c r="DB40" s="15">
        <v>4725</v>
      </c>
      <c r="DC40" s="15">
        <v>90903</v>
      </c>
    </row>
    <row r="41" spans="2:107" x14ac:dyDescent="0.3">
      <c r="B41" s="13">
        <v>42278</v>
      </c>
      <c r="C41" s="15">
        <v>4796</v>
      </c>
      <c r="D41" s="15">
        <v>1036</v>
      </c>
      <c r="E41" s="15">
        <v>333</v>
      </c>
      <c r="F41" s="15">
        <v>605</v>
      </c>
      <c r="G41" s="15">
        <v>13459</v>
      </c>
      <c r="H41" s="15">
        <v>521</v>
      </c>
      <c r="I41" s="15">
        <v>950</v>
      </c>
      <c r="J41" s="15">
        <v>21700</v>
      </c>
      <c r="K41" s="15"/>
      <c r="L41" s="15"/>
      <c r="M41" s="15"/>
      <c r="N41" s="15"/>
      <c r="O41" s="15"/>
      <c r="P41" s="15"/>
      <c r="Q41" s="15"/>
      <c r="R41" s="15"/>
      <c r="S41" s="15">
        <v>5210</v>
      </c>
      <c r="T41" s="15">
        <v>1201</v>
      </c>
      <c r="U41" s="15">
        <v>362</v>
      </c>
      <c r="V41" s="15">
        <v>684</v>
      </c>
      <c r="W41" s="15">
        <v>14767</v>
      </c>
      <c r="X41" s="15">
        <v>621</v>
      </c>
      <c r="Y41" s="15">
        <v>1038</v>
      </c>
      <c r="Z41" s="15">
        <v>23883</v>
      </c>
      <c r="AA41" s="15"/>
      <c r="AB41" s="15"/>
      <c r="AC41" s="15"/>
      <c r="AD41" s="15"/>
      <c r="AE41" s="15"/>
      <c r="AF41" s="15"/>
      <c r="AG41" s="15"/>
      <c r="AH41" s="15"/>
      <c r="AI41" s="15">
        <v>1451</v>
      </c>
      <c r="AJ41" s="15">
        <v>282</v>
      </c>
      <c r="AK41" s="15">
        <v>63</v>
      </c>
      <c r="AL41" s="15">
        <v>98</v>
      </c>
      <c r="AM41" s="15">
        <v>3017</v>
      </c>
      <c r="AN41" s="15">
        <v>80</v>
      </c>
      <c r="AO41" s="15">
        <v>236</v>
      </c>
      <c r="AP41" s="15">
        <v>5227</v>
      </c>
      <c r="AQ41" s="15">
        <v>498</v>
      </c>
      <c r="AR41" s="15">
        <v>115</v>
      </c>
      <c r="AS41" s="15">
        <v>42</v>
      </c>
      <c r="AT41" s="15">
        <v>103</v>
      </c>
      <c r="AU41" s="15">
        <v>1591</v>
      </c>
      <c r="AV41" s="15">
        <v>73</v>
      </c>
      <c r="AW41" s="15">
        <v>82</v>
      </c>
      <c r="AX41" s="15">
        <v>2504</v>
      </c>
      <c r="AY41" s="15">
        <v>1152</v>
      </c>
      <c r="AZ41" s="15">
        <v>299</v>
      </c>
      <c r="BA41" s="15">
        <v>94</v>
      </c>
      <c r="BB41" s="15">
        <v>164</v>
      </c>
      <c r="BC41" s="15">
        <v>3551</v>
      </c>
      <c r="BD41" s="15">
        <v>144</v>
      </c>
      <c r="BE41" s="15">
        <v>277</v>
      </c>
      <c r="BF41" s="15">
        <v>5681</v>
      </c>
      <c r="BG41" s="15">
        <v>507</v>
      </c>
      <c r="BH41" s="15">
        <v>85</v>
      </c>
      <c r="BI41" s="15">
        <v>37</v>
      </c>
      <c r="BJ41" s="15">
        <v>65</v>
      </c>
      <c r="BK41" s="15">
        <v>1745</v>
      </c>
      <c r="BL41" s="15">
        <v>91</v>
      </c>
      <c r="BM41" s="15">
        <v>93</v>
      </c>
      <c r="BN41" s="15">
        <v>2623</v>
      </c>
      <c r="BO41" s="15">
        <v>3840</v>
      </c>
      <c r="BP41" s="15">
        <v>903</v>
      </c>
      <c r="BQ41" s="15">
        <v>309</v>
      </c>
      <c r="BR41" s="15">
        <v>479</v>
      </c>
      <c r="BS41" s="15">
        <v>10996</v>
      </c>
      <c r="BT41" s="15">
        <v>528</v>
      </c>
      <c r="BU41" s="15">
        <v>679</v>
      </c>
      <c r="BV41" s="15">
        <v>17734</v>
      </c>
      <c r="BW41" s="15">
        <v>194</v>
      </c>
      <c r="BX41" s="15">
        <v>8</v>
      </c>
      <c r="BY41" s="15">
        <v>21</v>
      </c>
      <c r="BZ41" s="15">
        <v>5</v>
      </c>
      <c r="CA41" s="15">
        <v>1092</v>
      </c>
      <c r="CB41" s="15">
        <v>17</v>
      </c>
      <c r="CC41" s="15">
        <v>13</v>
      </c>
      <c r="CD41" s="15">
        <v>1350</v>
      </c>
      <c r="CE41" s="15">
        <v>818</v>
      </c>
      <c r="CF41" s="15">
        <v>240</v>
      </c>
      <c r="CG41" s="15">
        <v>31</v>
      </c>
      <c r="CH41" s="15">
        <v>194</v>
      </c>
      <c r="CI41" s="15">
        <v>2073</v>
      </c>
      <c r="CJ41" s="15">
        <v>66</v>
      </c>
      <c r="CK41" s="15">
        <v>194</v>
      </c>
      <c r="CL41" s="15">
        <v>3616</v>
      </c>
      <c r="CM41" s="15">
        <v>358</v>
      </c>
      <c r="CN41" s="15">
        <v>50</v>
      </c>
      <c r="CO41" s="15">
        <v>1</v>
      </c>
      <c r="CP41" s="15">
        <v>6</v>
      </c>
      <c r="CQ41" s="15">
        <v>606</v>
      </c>
      <c r="CR41" s="15">
        <v>10</v>
      </c>
      <c r="CS41" s="15">
        <v>152</v>
      </c>
      <c r="CT41" s="15">
        <v>1183</v>
      </c>
      <c r="CU41" s="15">
        <v>904</v>
      </c>
      <c r="CV41" s="15">
        <v>267</v>
      </c>
      <c r="CW41" s="15">
        <v>70</v>
      </c>
      <c r="CX41" s="15">
        <v>197</v>
      </c>
      <c r="CY41" s="15">
        <v>2668</v>
      </c>
      <c r="CZ41" s="15">
        <v>114</v>
      </c>
      <c r="DA41" s="15">
        <v>149</v>
      </c>
      <c r="DB41" s="15">
        <v>4369</v>
      </c>
      <c r="DC41" s="15">
        <v>89870</v>
      </c>
    </row>
    <row r="42" spans="2:107" x14ac:dyDescent="0.3">
      <c r="B42" s="13">
        <v>42309</v>
      </c>
      <c r="C42" s="15">
        <v>4776</v>
      </c>
      <c r="D42" s="15">
        <v>1023</v>
      </c>
      <c r="E42" s="15">
        <v>279</v>
      </c>
      <c r="F42" s="15">
        <v>613</v>
      </c>
      <c r="G42" s="15">
        <v>13072</v>
      </c>
      <c r="H42" s="15">
        <v>499</v>
      </c>
      <c r="I42" s="15">
        <v>938</v>
      </c>
      <c r="J42" s="15">
        <v>21200</v>
      </c>
      <c r="K42" s="15"/>
      <c r="L42" s="15"/>
      <c r="M42" s="15"/>
      <c r="N42" s="15"/>
      <c r="O42" s="15"/>
      <c r="P42" s="15"/>
      <c r="Q42" s="15"/>
      <c r="R42" s="15"/>
      <c r="S42" s="15">
        <v>4977</v>
      </c>
      <c r="T42" s="15">
        <v>1120</v>
      </c>
      <c r="U42" s="15">
        <v>290</v>
      </c>
      <c r="V42" s="15">
        <v>675</v>
      </c>
      <c r="W42" s="15">
        <v>14041</v>
      </c>
      <c r="X42" s="15">
        <v>641</v>
      </c>
      <c r="Y42" s="15">
        <v>1033</v>
      </c>
      <c r="Z42" s="15">
        <v>22777</v>
      </c>
      <c r="AA42" s="15"/>
      <c r="AB42" s="15"/>
      <c r="AC42" s="15"/>
      <c r="AD42" s="15"/>
      <c r="AE42" s="15"/>
      <c r="AF42" s="15"/>
      <c r="AG42" s="15"/>
      <c r="AH42" s="15"/>
      <c r="AI42" s="15">
        <v>1493</v>
      </c>
      <c r="AJ42" s="15">
        <v>229</v>
      </c>
      <c r="AK42" s="15">
        <v>43</v>
      </c>
      <c r="AL42" s="15">
        <v>106</v>
      </c>
      <c r="AM42" s="15">
        <v>2946</v>
      </c>
      <c r="AN42" s="15">
        <v>100</v>
      </c>
      <c r="AO42" s="15">
        <v>248</v>
      </c>
      <c r="AP42" s="15">
        <v>5165</v>
      </c>
      <c r="AQ42" s="15">
        <v>467</v>
      </c>
      <c r="AR42" s="15">
        <v>130</v>
      </c>
      <c r="AS42" s="15">
        <v>40</v>
      </c>
      <c r="AT42" s="15">
        <v>51</v>
      </c>
      <c r="AU42" s="15">
        <v>1527</v>
      </c>
      <c r="AV42" s="15">
        <v>76</v>
      </c>
      <c r="AW42" s="15">
        <v>103</v>
      </c>
      <c r="AX42" s="15">
        <v>2394</v>
      </c>
      <c r="AY42" s="15">
        <v>1089</v>
      </c>
      <c r="AZ42" s="15">
        <v>307</v>
      </c>
      <c r="BA42" s="15">
        <v>97</v>
      </c>
      <c r="BB42" s="15">
        <v>157</v>
      </c>
      <c r="BC42" s="15">
        <v>3496</v>
      </c>
      <c r="BD42" s="15">
        <v>138</v>
      </c>
      <c r="BE42" s="15">
        <v>302</v>
      </c>
      <c r="BF42" s="15">
        <v>5586</v>
      </c>
      <c r="BG42" s="15">
        <v>479</v>
      </c>
      <c r="BH42" s="15">
        <v>131</v>
      </c>
      <c r="BI42" s="15">
        <v>29</v>
      </c>
      <c r="BJ42" s="15">
        <v>83</v>
      </c>
      <c r="BK42" s="15">
        <v>1706</v>
      </c>
      <c r="BL42" s="15">
        <v>102</v>
      </c>
      <c r="BM42" s="15">
        <v>118</v>
      </c>
      <c r="BN42" s="15">
        <v>2648</v>
      </c>
      <c r="BO42" s="15">
        <v>3555</v>
      </c>
      <c r="BP42" s="15">
        <v>869</v>
      </c>
      <c r="BQ42" s="15">
        <v>254</v>
      </c>
      <c r="BR42" s="15">
        <v>468</v>
      </c>
      <c r="BS42" s="15">
        <v>10499</v>
      </c>
      <c r="BT42" s="15">
        <v>564</v>
      </c>
      <c r="BU42" s="15">
        <v>766</v>
      </c>
      <c r="BV42" s="15">
        <v>16975</v>
      </c>
      <c r="BW42" s="15">
        <v>219</v>
      </c>
      <c r="BX42" s="15">
        <v>11</v>
      </c>
      <c r="BY42" s="15">
        <v>9</v>
      </c>
      <c r="BZ42" s="15">
        <v>6</v>
      </c>
      <c r="CA42" s="15">
        <v>1069</v>
      </c>
      <c r="CB42" s="15">
        <v>13</v>
      </c>
      <c r="CC42" s="15">
        <v>14</v>
      </c>
      <c r="CD42" s="15">
        <v>1341</v>
      </c>
      <c r="CE42" s="15">
        <v>879</v>
      </c>
      <c r="CF42" s="15">
        <v>236</v>
      </c>
      <c r="CG42" s="15">
        <v>27</v>
      </c>
      <c r="CH42" s="15">
        <v>193</v>
      </c>
      <c r="CI42" s="15">
        <v>2043</v>
      </c>
      <c r="CJ42" s="15">
        <v>53</v>
      </c>
      <c r="CK42" s="15">
        <v>191</v>
      </c>
      <c r="CL42" s="15">
        <v>3622</v>
      </c>
      <c r="CM42" s="15">
        <v>324</v>
      </c>
      <c r="CN42" s="15">
        <v>4</v>
      </c>
      <c r="CO42" s="15"/>
      <c r="CP42" s="15">
        <v>8</v>
      </c>
      <c r="CQ42" s="15">
        <v>430</v>
      </c>
      <c r="CR42" s="15">
        <v>11</v>
      </c>
      <c r="CS42" s="15">
        <v>62</v>
      </c>
      <c r="CT42" s="15">
        <v>839</v>
      </c>
      <c r="CU42" s="15">
        <v>804</v>
      </c>
      <c r="CV42" s="15">
        <v>180</v>
      </c>
      <c r="CW42" s="15">
        <v>48</v>
      </c>
      <c r="CX42" s="15">
        <v>199</v>
      </c>
      <c r="CY42" s="15">
        <v>2370</v>
      </c>
      <c r="CZ42" s="15">
        <v>125</v>
      </c>
      <c r="DA42" s="15">
        <v>146</v>
      </c>
      <c r="DB42" s="15">
        <v>3872</v>
      </c>
      <c r="DC42" s="15">
        <v>86419</v>
      </c>
    </row>
    <row r="43" spans="2:107" x14ac:dyDescent="0.3">
      <c r="B43" s="13">
        <v>42339</v>
      </c>
      <c r="C43" s="15">
        <v>4802</v>
      </c>
      <c r="D43" s="15">
        <v>1203</v>
      </c>
      <c r="E43" s="15">
        <v>386</v>
      </c>
      <c r="F43" s="15">
        <v>599</v>
      </c>
      <c r="G43" s="15">
        <v>14217</v>
      </c>
      <c r="H43" s="15">
        <v>576</v>
      </c>
      <c r="I43" s="15">
        <v>1145</v>
      </c>
      <c r="J43" s="15">
        <v>22928</v>
      </c>
      <c r="K43" s="15"/>
      <c r="L43" s="15"/>
      <c r="M43" s="15"/>
      <c r="N43" s="15"/>
      <c r="O43" s="15"/>
      <c r="P43" s="15"/>
      <c r="Q43" s="15"/>
      <c r="R43" s="15"/>
      <c r="S43" s="15">
        <v>5175</v>
      </c>
      <c r="T43" s="15">
        <v>1291</v>
      </c>
      <c r="U43" s="15">
        <v>416</v>
      </c>
      <c r="V43" s="15">
        <v>648</v>
      </c>
      <c r="W43" s="15">
        <v>15282</v>
      </c>
      <c r="X43" s="15">
        <v>631</v>
      </c>
      <c r="Y43" s="15">
        <v>1223</v>
      </c>
      <c r="Z43" s="15">
        <v>24666</v>
      </c>
      <c r="AA43" s="15"/>
      <c r="AB43" s="15"/>
      <c r="AC43" s="15"/>
      <c r="AD43" s="15"/>
      <c r="AE43" s="15"/>
      <c r="AF43" s="15"/>
      <c r="AG43" s="15"/>
      <c r="AH43" s="15"/>
      <c r="AI43" s="15">
        <v>1829</v>
      </c>
      <c r="AJ43" s="15">
        <v>345</v>
      </c>
      <c r="AK43" s="15">
        <v>80</v>
      </c>
      <c r="AL43" s="15">
        <v>182</v>
      </c>
      <c r="AM43" s="15">
        <v>4186</v>
      </c>
      <c r="AN43" s="15">
        <v>134</v>
      </c>
      <c r="AO43" s="15">
        <v>368</v>
      </c>
      <c r="AP43" s="15">
        <v>7124</v>
      </c>
      <c r="AQ43" s="15">
        <v>394</v>
      </c>
      <c r="AR43" s="15">
        <v>110</v>
      </c>
      <c r="AS43" s="15">
        <v>50</v>
      </c>
      <c r="AT43" s="15">
        <v>70</v>
      </c>
      <c r="AU43" s="15">
        <v>1468</v>
      </c>
      <c r="AV43" s="15">
        <v>68</v>
      </c>
      <c r="AW43" s="15">
        <v>109</v>
      </c>
      <c r="AX43" s="15">
        <v>2269</v>
      </c>
      <c r="AY43" s="15">
        <v>970</v>
      </c>
      <c r="AZ43" s="15">
        <v>306</v>
      </c>
      <c r="BA43" s="15">
        <v>98</v>
      </c>
      <c r="BB43" s="15">
        <v>124</v>
      </c>
      <c r="BC43" s="15">
        <v>3276</v>
      </c>
      <c r="BD43" s="15">
        <v>125</v>
      </c>
      <c r="BE43" s="15">
        <v>309</v>
      </c>
      <c r="BF43" s="15">
        <v>5208</v>
      </c>
      <c r="BG43" s="15">
        <v>449</v>
      </c>
      <c r="BH43" s="15">
        <v>100</v>
      </c>
      <c r="BI43" s="15">
        <v>61</v>
      </c>
      <c r="BJ43" s="15">
        <v>59</v>
      </c>
      <c r="BK43" s="15">
        <v>1596</v>
      </c>
      <c r="BL43" s="15">
        <v>88</v>
      </c>
      <c r="BM43" s="15">
        <v>116</v>
      </c>
      <c r="BN43" s="15">
        <v>2469</v>
      </c>
      <c r="BO43" s="15">
        <v>3865</v>
      </c>
      <c r="BP43" s="15">
        <v>1063</v>
      </c>
      <c r="BQ43" s="15">
        <v>369</v>
      </c>
      <c r="BR43" s="15">
        <v>470</v>
      </c>
      <c r="BS43" s="15">
        <v>11651</v>
      </c>
      <c r="BT43" s="15">
        <v>573</v>
      </c>
      <c r="BU43" s="15">
        <v>893</v>
      </c>
      <c r="BV43" s="15">
        <v>18884</v>
      </c>
      <c r="BW43" s="15">
        <v>212</v>
      </c>
      <c r="BX43" s="15">
        <v>16</v>
      </c>
      <c r="BY43" s="15">
        <v>16</v>
      </c>
      <c r="BZ43" s="15">
        <v>5</v>
      </c>
      <c r="CA43" s="15">
        <v>1260</v>
      </c>
      <c r="CB43" s="15">
        <v>17</v>
      </c>
      <c r="CC43" s="15">
        <v>24</v>
      </c>
      <c r="CD43" s="15">
        <v>1550</v>
      </c>
      <c r="CE43" s="15">
        <v>878</v>
      </c>
      <c r="CF43" s="15">
        <v>207</v>
      </c>
      <c r="CG43" s="15">
        <v>31</v>
      </c>
      <c r="CH43" s="15">
        <v>165</v>
      </c>
      <c r="CI43" s="15">
        <v>2047</v>
      </c>
      <c r="CJ43" s="15">
        <v>33</v>
      </c>
      <c r="CK43" s="15">
        <v>250</v>
      </c>
      <c r="CL43" s="15">
        <v>3611</v>
      </c>
      <c r="CM43" s="15">
        <v>220</v>
      </c>
      <c r="CN43" s="15">
        <v>5</v>
      </c>
      <c r="CO43" s="15"/>
      <c r="CP43" s="15">
        <v>8</v>
      </c>
      <c r="CQ43" s="15">
        <v>324</v>
      </c>
      <c r="CR43" s="15">
        <v>8</v>
      </c>
      <c r="CS43" s="15">
        <v>56</v>
      </c>
      <c r="CT43" s="15">
        <v>621</v>
      </c>
      <c r="CU43" s="15">
        <v>791</v>
      </c>
      <c r="CV43" s="15">
        <v>216</v>
      </c>
      <c r="CW43" s="15">
        <v>65</v>
      </c>
      <c r="CX43" s="15">
        <v>119</v>
      </c>
      <c r="CY43" s="15">
        <v>2301</v>
      </c>
      <c r="CZ43" s="15">
        <v>125</v>
      </c>
      <c r="DA43" s="15">
        <v>149</v>
      </c>
      <c r="DB43" s="15">
        <v>3766</v>
      </c>
      <c r="DC43" s="15">
        <v>93096</v>
      </c>
    </row>
    <row r="44" spans="2:107" x14ac:dyDescent="0.3">
      <c r="B44" s="13">
        <v>42370</v>
      </c>
      <c r="C44" s="15">
        <v>3163</v>
      </c>
      <c r="D44" s="15">
        <v>757</v>
      </c>
      <c r="E44" s="15">
        <v>248</v>
      </c>
      <c r="F44" s="15">
        <v>419</v>
      </c>
      <c r="G44" s="15">
        <v>9079</v>
      </c>
      <c r="H44" s="15">
        <v>413</v>
      </c>
      <c r="I44" s="15">
        <v>773</v>
      </c>
      <c r="J44" s="15">
        <v>14852</v>
      </c>
      <c r="K44" s="15"/>
      <c r="L44" s="15"/>
      <c r="M44" s="15"/>
      <c r="N44" s="15"/>
      <c r="O44" s="15"/>
      <c r="P44" s="15"/>
      <c r="Q44" s="15"/>
      <c r="R44" s="15"/>
      <c r="S44" s="15">
        <v>3412</v>
      </c>
      <c r="T44" s="15">
        <v>856</v>
      </c>
      <c r="U44" s="15">
        <v>281</v>
      </c>
      <c r="V44" s="15">
        <v>479</v>
      </c>
      <c r="W44" s="15">
        <v>10122</v>
      </c>
      <c r="X44" s="15">
        <v>453</v>
      </c>
      <c r="Y44" s="15">
        <v>867</v>
      </c>
      <c r="Z44" s="15">
        <v>16470</v>
      </c>
      <c r="AA44" s="15"/>
      <c r="AB44" s="15"/>
      <c r="AC44" s="15"/>
      <c r="AD44" s="15"/>
      <c r="AE44" s="15"/>
      <c r="AF44" s="15"/>
      <c r="AG44" s="15"/>
      <c r="AH44" s="15"/>
      <c r="AI44" s="15">
        <v>869</v>
      </c>
      <c r="AJ44" s="15">
        <v>120</v>
      </c>
      <c r="AK44" s="15">
        <v>26</v>
      </c>
      <c r="AL44" s="15">
        <v>67</v>
      </c>
      <c r="AM44" s="15">
        <v>1697</v>
      </c>
      <c r="AN44" s="15">
        <v>47</v>
      </c>
      <c r="AO44" s="15">
        <v>143</v>
      </c>
      <c r="AP44" s="15">
        <v>2969</v>
      </c>
      <c r="AQ44" s="15">
        <v>363</v>
      </c>
      <c r="AR44" s="15">
        <v>101</v>
      </c>
      <c r="AS44" s="15">
        <v>38</v>
      </c>
      <c r="AT44" s="15">
        <v>71</v>
      </c>
      <c r="AU44" s="15">
        <v>1270</v>
      </c>
      <c r="AV44" s="15">
        <v>68</v>
      </c>
      <c r="AW44" s="15">
        <v>96</v>
      </c>
      <c r="AX44" s="15">
        <v>2007</v>
      </c>
      <c r="AY44" s="15">
        <v>841</v>
      </c>
      <c r="AZ44" s="15">
        <v>264</v>
      </c>
      <c r="BA44" s="15">
        <v>95</v>
      </c>
      <c r="BB44" s="15">
        <v>135</v>
      </c>
      <c r="BC44" s="15">
        <v>2729</v>
      </c>
      <c r="BD44" s="15">
        <v>106</v>
      </c>
      <c r="BE44" s="15">
        <v>309</v>
      </c>
      <c r="BF44" s="15">
        <v>4479</v>
      </c>
      <c r="BG44" s="15">
        <v>395</v>
      </c>
      <c r="BH44" s="15">
        <v>107</v>
      </c>
      <c r="BI44" s="15">
        <v>33</v>
      </c>
      <c r="BJ44" s="15">
        <v>64</v>
      </c>
      <c r="BK44" s="15">
        <v>1516</v>
      </c>
      <c r="BL44" s="15">
        <v>75</v>
      </c>
      <c r="BM44" s="15">
        <v>122</v>
      </c>
      <c r="BN44" s="15">
        <v>2312</v>
      </c>
      <c r="BO44" s="15">
        <v>2576</v>
      </c>
      <c r="BP44" s="15">
        <v>683</v>
      </c>
      <c r="BQ44" s="15">
        <v>238</v>
      </c>
      <c r="BR44" s="15">
        <v>365</v>
      </c>
      <c r="BS44" s="15">
        <v>7780</v>
      </c>
      <c r="BT44" s="15">
        <v>397</v>
      </c>
      <c r="BU44" s="15">
        <v>691</v>
      </c>
      <c r="BV44" s="15">
        <v>12730</v>
      </c>
      <c r="BW44" s="15">
        <v>142</v>
      </c>
      <c r="BX44" s="15">
        <v>9</v>
      </c>
      <c r="BY44" s="15">
        <v>10</v>
      </c>
      <c r="BZ44" s="15">
        <v>4</v>
      </c>
      <c r="CA44" s="15">
        <v>819</v>
      </c>
      <c r="CB44" s="15">
        <v>13</v>
      </c>
      <c r="CC44" s="15">
        <v>8</v>
      </c>
      <c r="CD44" s="15">
        <v>1005</v>
      </c>
      <c r="CE44" s="15">
        <v>560</v>
      </c>
      <c r="CF44" s="15">
        <v>151</v>
      </c>
      <c r="CG44" s="15">
        <v>33</v>
      </c>
      <c r="CH44" s="15">
        <v>107</v>
      </c>
      <c r="CI44" s="15">
        <v>1316</v>
      </c>
      <c r="CJ44" s="15">
        <v>36</v>
      </c>
      <c r="CK44" s="15">
        <v>127</v>
      </c>
      <c r="CL44" s="15">
        <v>2330</v>
      </c>
      <c r="CM44" s="15">
        <v>134</v>
      </c>
      <c r="CN44" s="15">
        <v>13</v>
      </c>
      <c r="CO44" s="15"/>
      <c r="CP44" s="15">
        <v>3</v>
      </c>
      <c r="CQ44" s="15">
        <v>207</v>
      </c>
      <c r="CR44" s="15">
        <v>7</v>
      </c>
      <c r="CS44" s="15">
        <v>41</v>
      </c>
      <c r="CT44" s="15">
        <v>405</v>
      </c>
      <c r="CU44" s="15">
        <v>625</v>
      </c>
      <c r="CV44" s="15">
        <v>164</v>
      </c>
      <c r="CW44" s="15">
        <v>62</v>
      </c>
      <c r="CX44" s="15">
        <v>115</v>
      </c>
      <c r="CY44" s="15">
        <v>1822</v>
      </c>
      <c r="CZ44" s="15">
        <v>95</v>
      </c>
      <c r="DA44" s="15">
        <v>122</v>
      </c>
      <c r="DB44" s="15">
        <v>3005</v>
      </c>
      <c r="DC44" s="15">
        <v>62564</v>
      </c>
    </row>
    <row r="45" spans="2:107" x14ac:dyDescent="0.3">
      <c r="B45" s="13">
        <v>42401</v>
      </c>
      <c r="C45" s="15">
        <v>3153</v>
      </c>
      <c r="D45" s="15">
        <v>783</v>
      </c>
      <c r="E45" s="15">
        <v>276</v>
      </c>
      <c r="F45" s="15">
        <v>402</v>
      </c>
      <c r="G45" s="15">
        <v>9610</v>
      </c>
      <c r="H45" s="15">
        <v>353</v>
      </c>
      <c r="I45" s="15">
        <v>817</v>
      </c>
      <c r="J45" s="15">
        <v>15394</v>
      </c>
      <c r="K45" s="15">
        <v>153957</v>
      </c>
      <c r="L45" s="15">
        <v>47763</v>
      </c>
      <c r="M45" s="15">
        <v>14549</v>
      </c>
      <c r="N45" s="15">
        <v>15028</v>
      </c>
      <c r="O45" s="15">
        <v>558186</v>
      </c>
      <c r="P45" s="15">
        <v>18688</v>
      </c>
      <c r="Q45" s="15">
        <v>39964</v>
      </c>
      <c r="R45" s="15">
        <v>848135</v>
      </c>
      <c r="S45" s="15">
        <v>3471</v>
      </c>
      <c r="T45" s="15">
        <v>913</v>
      </c>
      <c r="U45" s="15">
        <v>284</v>
      </c>
      <c r="V45" s="15">
        <v>438</v>
      </c>
      <c r="W45" s="15">
        <v>10974</v>
      </c>
      <c r="X45" s="15">
        <v>478</v>
      </c>
      <c r="Y45" s="15">
        <v>994</v>
      </c>
      <c r="Z45" s="15">
        <v>17552</v>
      </c>
      <c r="AA45" s="15">
        <v>343633</v>
      </c>
      <c r="AB45" s="15">
        <v>93320</v>
      </c>
      <c r="AC45" s="15">
        <v>31230</v>
      </c>
      <c r="AD45" s="15">
        <v>37001</v>
      </c>
      <c r="AE45" s="15">
        <v>1075276</v>
      </c>
      <c r="AF45" s="15">
        <v>30748</v>
      </c>
      <c r="AG45" s="15">
        <v>98051</v>
      </c>
      <c r="AH45" s="15">
        <v>1709259</v>
      </c>
      <c r="AI45" s="15">
        <v>1043</v>
      </c>
      <c r="AJ45" s="15">
        <v>163</v>
      </c>
      <c r="AK45" s="15">
        <v>43</v>
      </c>
      <c r="AL45" s="15">
        <v>88</v>
      </c>
      <c r="AM45" s="15">
        <v>2229</v>
      </c>
      <c r="AN45" s="15">
        <v>64</v>
      </c>
      <c r="AO45" s="15">
        <v>213</v>
      </c>
      <c r="AP45" s="15">
        <v>3843</v>
      </c>
      <c r="AQ45" s="15">
        <v>325</v>
      </c>
      <c r="AR45" s="15">
        <v>109</v>
      </c>
      <c r="AS45" s="15">
        <v>41</v>
      </c>
      <c r="AT45" s="15">
        <v>54</v>
      </c>
      <c r="AU45" s="15">
        <v>1266</v>
      </c>
      <c r="AV45" s="15">
        <v>61</v>
      </c>
      <c r="AW45" s="15">
        <v>82</v>
      </c>
      <c r="AX45" s="15">
        <v>1938</v>
      </c>
      <c r="AY45" s="15">
        <v>685</v>
      </c>
      <c r="AZ45" s="15">
        <v>243</v>
      </c>
      <c r="BA45" s="15">
        <v>76</v>
      </c>
      <c r="BB45" s="15">
        <v>110</v>
      </c>
      <c r="BC45" s="15">
        <v>2609</v>
      </c>
      <c r="BD45" s="15">
        <v>107</v>
      </c>
      <c r="BE45" s="15">
        <v>285</v>
      </c>
      <c r="BF45" s="15">
        <v>4115</v>
      </c>
      <c r="BG45" s="15">
        <v>353</v>
      </c>
      <c r="BH45" s="15">
        <v>101</v>
      </c>
      <c r="BI45" s="15">
        <v>33</v>
      </c>
      <c r="BJ45" s="15">
        <v>43</v>
      </c>
      <c r="BK45" s="15">
        <v>1356</v>
      </c>
      <c r="BL45" s="15">
        <v>66</v>
      </c>
      <c r="BM45" s="15">
        <v>100</v>
      </c>
      <c r="BN45" s="15">
        <v>2052</v>
      </c>
      <c r="BO45" s="15">
        <v>2565</v>
      </c>
      <c r="BP45" s="15">
        <v>721</v>
      </c>
      <c r="BQ45" s="15">
        <v>244</v>
      </c>
      <c r="BR45" s="15">
        <v>315</v>
      </c>
      <c r="BS45" s="15">
        <v>8261</v>
      </c>
      <c r="BT45" s="15">
        <v>417</v>
      </c>
      <c r="BU45" s="15">
        <v>687</v>
      </c>
      <c r="BV45" s="15">
        <v>13210</v>
      </c>
      <c r="BW45" s="15">
        <v>149</v>
      </c>
      <c r="BX45" s="15">
        <v>12</v>
      </c>
      <c r="BY45" s="15">
        <v>20</v>
      </c>
      <c r="BZ45" s="15"/>
      <c r="CA45" s="15">
        <v>861</v>
      </c>
      <c r="CB45" s="15">
        <v>12</v>
      </c>
      <c r="CC45" s="15">
        <v>16</v>
      </c>
      <c r="CD45" s="15">
        <v>1070</v>
      </c>
      <c r="CE45" s="15">
        <v>572</v>
      </c>
      <c r="CF45" s="15">
        <v>172</v>
      </c>
      <c r="CG45" s="15">
        <v>19</v>
      </c>
      <c r="CH45" s="15">
        <v>117</v>
      </c>
      <c r="CI45" s="15">
        <v>1498</v>
      </c>
      <c r="CJ45" s="15">
        <v>43</v>
      </c>
      <c r="CK45" s="15">
        <v>160</v>
      </c>
      <c r="CL45" s="15">
        <v>2581</v>
      </c>
      <c r="CM45" s="15">
        <v>185</v>
      </c>
      <c r="CN45" s="15">
        <v>8</v>
      </c>
      <c r="CO45" s="15">
        <v>1</v>
      </c>
      <c r="CP45" s="15">
        <v>6</v>
      </c>
      <c r="CQ45" s="15">
        <v>354</v>
      </c>
      <c r="CR45" s="15">
        <v>6</v>
      </c>
      <c r="CS45" s="15">
        <v>131</v>
      </c>
      <c r="CT45" s="15">
        <v>691</v>
      </c>
      <c r="CU45" s="15">
        <v>628</v>
      </c>
      <c r="CV45" s="15">
        <v>203</v>
      </c>
      <c r="CW45" s="15">
        <v>59</v>
      </c>
      <c r="CX45" s="15">
        <v>91</v>
      </c>
      <c r="CY45" s="15">
        <v>2016</v>
      </c>
      <c r="CZ45" s="15">
        <v>125</v>
      </c>
      <c r="DA45" s="15">
        <v>123</v>
      </c>
      <c r="DB45" s="15">
        <v>3245</v>
      </c>
      <c r="DC45" s="15">
        <v>2623085</v>
      </c>
    </row>
    <row r="46" spans="2:107" x14ac:dyDescent="0.3">
      <c r="B46" s="13">
        <v>42430</v>
      </c>
      <c r="C46" s="15">
        <v>3909</v>
      </c>
      <c r="D46" s="15">
        <v>1033</v>
      </c>
      <c r="E46" s="15">
        <v>289</v>
      </c>
      <c r="F46" s="15">
        <v>513</v>
      </c>
      <c r="G46" s="15">
        <v>11898</v>
      </c>
      <c r="H46" s="15">
        <v>401</v>
      </c>
      <c r="I46" s="15">
        <v>1043</v>
      </c>
      <c r="J46" s="15">
        <v>19086</v>
      </c>
      <c r="K46" s="15">
        <v>153655</v>
      </c>
      <c r="L46" s="15">
        <v>47868</v>
      </c>
      <c r="M46" s="15">
        <v>14541</v>
      </c>
      <c r="N46" s="15">
        <v>14992</v>
      </c>
      <c r="O46" s="15">
        <v>557135</v>
      </c>
      <c r="P46" s="15">
        <v>18575</v>
      </c>
      <c r="Q46" s="15">
        <v>39800</v>
      </c>
      <c r="R46" s="15">
        <v>846566</v>
      </c>
      <c r="S46" s="15">
        <v>4342</v>
      </c>
      <c r="T46" s="15">
        <v>1109</v>
      </c>
      <c r="U46" s="15">
        <v>318</v>
      </c>
      <c r="V46" s="15">
        <v>566</v>
      </c>
      <c r="W46" s="15">
        <v>13210</v>
      </c>
      <c r="X46" s="15">
        <v>480</v>
      </c>
      <c r="Y46" s="15">
        <v>1124</v>
      </c>
      <c r="Z46" s="15">
        <v>21149</v>
      </c>
      <c r="AA46" s="15">
        <v>343984</v>
      </c>
      <c r="AB46" s="15">
        <v>93549</v>
      </c>
      <c r="AC46" s="15">
        <v>31254</v>
      </c>
      <c r="AD46" s="15">
        <v>37040</v>
      </c>
      <c r="AE46" s="15">
        <v>1076795</v>
      </c>
      <c r="AF46" s="15">
        <v>30866</v>
      </c>
      <c r="AG46" s="15">
        <v>98223</v>
      </c>
      <c r="AH46" s="15">
        <v>1711711</v>
      </c>
      <c r="AI46" s="15">
        <v>1267</v>
      </c>
      <c r="AJ46" s="15">
        <v>208</v>
      </c>
      <c r="AK46" s="15">
        <v>36</v>
      </c>
      <c r="AL46" s="15">
        <v>110</v>
      </c>
      <c r="AM46" s="15">
        <v>2591</v>
      </c>
      <c r="AN46" s="15">
        <v>62</v>
      </c>
      <c r="AO46" s="15">
        <v>198</v>
      </c>
      <c r="AP46" s="15">
        <v>4472</v>
      </c>
      <c r="AQ46" s="15">
        <v>384</v>
      </c>
      <c r="AR46" s="15">
        <v>126</v>
      </c>
      <c r="AS46" s="15">
        <v>45</v>
      </c>
      <c r="AT46" s="15">
        <v>84</v>
      </c>
      <c r="AU46" s="15">
        <v>1586</v>
      </c>
      <c r="AV46" s="15">
        <v>71</v>
      </c>
      <c r="AW46" s="15">
        <v>121</v>
      </c>
      <c r="AX46" s="15">
        <v>2417</v>
      </c>
      <c r="AY46" s="15">
        <v>985</v>
      </c>
      <c r="AZ46" s="15">
        <v>289</v>
      </c>
      <c r="BA46" s="15">
        <v>96</v>
      </c>
      <c r="BB46" s="15">
        <v>132</v>
      </c>
      <c r="BC46" s="15">
        <v>3355</v>
      </c>
      <c r="BD46" s="15">
        <v>112</v>
      </c>
      <c r="BE46" s="15">
        <v>364</v>
      </c>
      <c r="BF46" s="15">
        <v>5333</v>
      </c>
      <c r="BG46" s="15">
        <v>401</v>
      </c>
      <c r="BH46" s="15">
        <v>142</v>
      </c>
      <c r="BI46" s="15">
        <v>46</v>
      </c>
      <c r="BJ46" s="15">
        <v>50</v>
      </c>
      <c r="BK46" s="15">
        <v>1633</v>
      </c>
      <c r="BL46" s="15">
        <v>71</v>
      </c>
      <c r="BM46" s="15">
        <v>128</v>
      </c>
      <c r="BN46" s="15">
        <v>2471</v>
      </c>
      <c r="BO46" s="15">
        <v>3219</v>
      </c>
      <c r="BP46" s="15">
        <v>869</v>
      </c>
      <c r="BQ46" s="15">
        <v>290</v>
      </c>
      <c r="BR46" s="15">
        <v>388</v>
      </c>
      <c r="BS46" s="15">
        <v>10016</v>
      </c>
      <c r="BT46" s="15">
        <v>417</v>
      </c>
      <c r="BU46" s="15">
        <v>840</v>
      </c>
      <c r="BV46" s="15">
        <v>16039</v>
      </c>
      <c r="BW46" s="15">
        <v>167</v>
      </c>
      <c r="BX46" s="15">
        <v>12</v>
      </c>
      <c r="BY46" s="15">
        <v>7</v>
      </c>
      <c r="BZ46" s="15">
        <v>6</v>
      </c>
      <c r="CA46" s="15">
        <v>1018</v>
      </c>
      <c r="CB46" s="15">
        <v>8</v>
      </c>
      <c r="CC46" s="15">
        <v>14</v>
      </c>
      <c r="CD46" s="15">
        <v>1232</v>
      </c>
      <c r="CE46" s="15">
        <v>701</v>
      </c>
      <c r="CF46" s="15">
        <v>222</v>
      </c>
      <c r="CG46" s="15">
        <v>19</v>
      </c>
      <c r="CH46" s="15">
        <v>165</v>
      </c>
      <c r="CI46" s="15">
        <v>1807</v>
      </c>
      <c r="CJ46" s="15">
        <v>48</v>
      </c>
      <c r="CK46" s="15">
        <v>197</v>
      </c>
      <c r="CL46" s="15">
        <v>3159</v>
      </c>
      <c r="CM46" s="15">
        <v>255</v>
      </c>
      <c r="CN46" s="15">
        <v>6</v>
      </c>
      <c r="CO46" s="15">
        <v>2</v>
      </c>
      <c r="CP46" s="15">
        <v>7</v>
      </c>
      <c r="CQ46" s="15">
        <v>369</v>
      </c>
      <c r="CR46" s="15">
        <v>7</v>
      </c>
      <c r="CS46" s="15">
        <v>73</v>
      </c>
      <c r="CT46" s="15">
        <v>719</v>
      </c>
      <c r="CU46" s="15">
        <v>774</v>
      </c>
      <c r="CV46" s="15">
        <v>226</v>
      </c>
      <c r="CW46" s="15">
        <v>60</v>
      </c>
      <c r="CX46" s="15">
        <v>136</v>
      </c>
      <c r="CY46" s="15">
        <v>2394</v>
      </c>
      <c r="CZ46" s="15">
        <v>103</v>
      </c>
      <c r="DA46" s="15">
        <v>173</v>
      </c>
      <c r="DB46" s="15">
        <v>3866</v>
      </c>
      <c r="DC46" s="15">
        <v>2638220</v>
      </c>
    </row>
    <row r="47" spans="2:107" x14ac:dyDescent="0.3">
      <c r="B47" s="13">
        <v>42461</v>
      </c>
      <c r="C47" s="15">
        <v>4546</v>
      </c>
      <c r="D47" s="15">
        <v>1107</v>
      </c>
      <c r="E47" s="15">
        <v>365</v>
      </c>
      <c r="F47" s="15">
        <v>503</v>
      </c>
      <c r="G47" s="15">
        <v>13198</v>
      </c>
      <c r="H47" s="15">
        <v>492</v>
      </c>
      <c r="I47" s="15">
        <v>1140</v>
      </c>
      <c r="J47" s="15">
        <v>21351</v>
      </c>
      <c r="K47" s="15"/>
      <c r="L47" s="15"/>
      <c r="M47" s="15"/>
      <c r="N47" s="15"/>
      <c r="O47" s="15"/>
      <c r="P47" s="15"/>
      <c r="Q47" s="15"/>
      <c r="R47" s="15"/>
      <c r="S47" s="15">
        <v>5051</v>
      </c>
      <c r="T47" s="15">
        <v>1221</v>
      </c>
      <c r="U47" s="15">
        <v>383</v>
      </c>
      <c r="V47" s="15">
        <v>607</v>
      </c>
      <c r="W47" s="15">
        <v>14839</v>
      </c>
      <c r="X47" s="15">
        <v>579</v>
      </c>
      <c r="Y47" s="15">
        <v>1224</v>
      </c>
      <c r="Z47" s="15">
        <v>23904</v>
      </c>
      <c r="AA47" s="15"/>
      <c r="AB47" s="15"/>
      <c r="AC47" s="15"/>
      <c r="AD47" s="15"/>
      <c r="AE47" s="15"/>
      <c r="AF47" s="15"/>
      <c r="AG47" s="15"/>
      <c r="AH47" s="15"/>
      <c r="AI47" s="15">
        <v>1270</v>
      </c>
      <c r="AJ47" s="15">
        <v>187</v>
      </c>
      <c r="AK47" s="15">
        <v>63</v>
      </c>
      <c r="AL47" s="15">
        <v>101</v>
      </c>
      <c r="AM47" s="15">
        <v>2578</v>
      </c>
      <c r="AN47" s="15">
        <v>74</v>
      </c>
      <c r="AO47" s="15">
        <v>207</v>
      </c>
      <c r="AP47" s="15">
        <v>4480</v>
      </c>
      <c r="AQ47" s="15">
        <v>520</v>
      </c>
      <c r="AR47" s="15">
        <v>127</v>
      </c>
      <c r="AS47" s="15">
        <v>34</v>
      </c>
      <c r="AT47" s="15">
        <v>80</v>
      </c>
      <c r="AU47" s="15">
        <v>1780</v>
      </c>
      <c r="AV47" s="15">
        <v>91</v>
      </c>
      <c r="AW47" s="15">
        <v>125</v>
      </c>
      <c r="AX47" s="15">
        <v>2757</v>
      </c>
      <c r="AY47" s="15">
        <v>1208</v>
      </c>
      <c r="AZ47" s="15">
        <v>330</v>
      </c>
      <c r="BA47" s="15">
        <v>114</v>
      </c>
      <c r="BB47" s="15">
        <v>167</v>
      </c>
      <c r="BC47" s="15">
        <v>3872</v>
      </c>
      <c r="BD47" s="15">
        <v>145</v>
      </c>
      <c r="BE47" s="15">
        <v>385</v>
      </c>
      <c r="BF47" s="15">
        <v>6221</v>
      </c>
      <c r="BG47" s="15">
        <v>518</v>
      </c>
      <c r="BH47" s="15">
        <v>173</v>
      </c>
      <c r="BI47" s="15">
        <v>54</v>
      </c>
      <c r="BJ47" s="15">
        <v>67</v>
      </c>
      <c r="BK47" s="15">
        <v>2084</v>
      </c>
      <c r="BL47" s="15">
        <v>99</v>
      </c>
      <c r="BM47" s="15">
        <v>178</v>
      </c>
      <c r="BN47" s="15">
        <v>3173</v>
      </c>
      <c r="BO47" s="15">
        <v>3701</v>
      </c>
      <c r="BP47" s="15">
        <v>992</v>
      </c>
      <c r="BQ47" s="15">
        <v>341</v>
      </c>
      <c r="BR47" s="15">
        <v>448</v>
      </c>
      <c r="BS47" s="15">
        <v>11291</v>
      </c>
      <c r="BT47" s="15">
        <v>522</v>
      </c>
      <c r="BU47" s="15">
        <v>905</v>
      </c>
      <c r="BV47" s="15">
        <v>18200</v>
      </c>
      <c r="BW47" s="15">
        <v>206</v>
      </c>
      <c r="BX47" s="15">
        <v>7</v>
      </c>
      <c r="BY47" s="15">
        <v>10</v>
      </c>
      <c r="BZ47" s="15">
        <v>1</v>
      </c>
      <c r="CA47" s="15">
        <v>1137</v>
      </c>
      <c r="CB47" s="15">
        <v>11</v>
      </c>
      <c r="CC47" s="15">
        <v>14</v>
      </c>
      <c r="CD47" s="15">
        <v>1386</v>
      </c>
      <c r="CE47" s="15">
        <v>852</v>
      </c>
      <c r="CF47" s="15">
        <v>219</v>
      </c>
      <c r="CG47" s="15">
        <v>31</v>
      </c>
      <c r="CH47" s="15">
        <v>151</v>
      </c>
      <c r="CI47" s="15">
        <v>1979</v>
      </c>
      <c r="CJ47" s="15">
        <v>41</v>
      </c>
      <c r="CK47" s="15">
        <v>201</v>
      </c>
      <c r="CL47" s="15">
        <v>3474</v>
      </c>
      <c r="CM47" s="15">
        <v>292</v>
      </c>
      <c r="CN47" s="15">
        <v>3</v>
      </c>
      <c r="CO47" s="15">
        <v>1</v>
      </c>
      <c r="CP47" s="15">
        <v>7</v>
      </c>
      <c r="CQ47" s="15">
        <v>432</v>
      </c>
      <c r="CR47" s="15">
        <v>5</v>
      </c>
      <c r="CS47" s="15">
        <v>104</v>
      </c>
      <c r="CT47" s="15">
        <v>844</v>
      </c>
      <c r="CU47" s="15">
        <v>1023</v>
      </c>
      <c r="CV47" s="15">
        <v>259</v>
      </c>
      <c r="CW47" s="15">
        <v>77</v>
      </c>
      <c r="CX47" s="15">
        <v>136</v>
      </c>
      <c r="CY47" s="15">
        <v>2840</v>
      </c>
      <c r="CZ47" s="15">
        <v>104</v>
      </c>
      <c r="DA47" s="15">
        <v>228</v>
      </c>
      <c r="DB47" s="15">
        <v>4667</v>
      </c>
      <c r="DC47" s="15">
        <v>90457</v>
      </c>
    </row>
    <row r="48" spans="2:107" x14ac:dyDescent="0.3">
      <c r="B48" s="13">
        <v>42491</v>
      </c>
      <c r="C48" s="15">
        <v>4469</v>
      </c>
      <c r="D48" s="15">
        <v>1050</v>
      </c>
      <c r="E48" s="15">
        <v>327</v>
      </c>
      <c r="F48" s="15">
        <v>516</v>
      </c>
      <c r="G48" s="15">
        <v>12830</v>
      </c>
      <c r="H48" s="15">
        <v>473</v>
      </c>
      <c r="I48" s="15">
        <v>1078</v>
      </c>
      <c r="J48" s="15">
        <v>20743</v>
      </c>
      <c r="K48" s="15"/>
      <c r="L48" s="15"/>
      <c r="M48" s="15"/>
      <c r="N48" s="15"/>
      <c r="O48" s="15"/>
      <c r="P48" s="15"/>
      <c r="Q48" s="15"/>
      <c r="R48" s="15"/>
      <c r="S48" s="15">
        <v>5114</v>
      </c>
      <c r="T48" s="15">
        <v>1275</v>
      </c>
      <c r="U48" s="15">
        <v>376</v>
      </c>
      <c r="V48" s="15">
        <v>583</v>
      </c>
      <c r="W48" s="15">
        <v>14811</v>
      </c>
      <c r="X48" s="15">
        <v>568</v>
      </c>
      <c r="Y48" s="15">
        <v>1214</v>
      </c>
      <c r="Z48" s="15">
        <v>23941</v>
      </c>
      <c r="AA48" s="15"/>
      <c r="AB48" s="15"/>
      <c r="AC48" s="15"/>
      <c r="AD48" s="15"/>
      <c r="AE48" s="15"/>
      <c r="AF48" s="15"/>
      <c r="AG48" s="15"/>
      <c r="AH48" s="15"/>
      <c r="AI48" s="15">
        <v>1259</v>
      </c>
      <c r="AJ48" s="15">
        <v>218</v>
      </c>
      <c r="AK48" s="15">
        <v>48</v>
      </c>
      <c r="AL48" s="15">
        <v>98</v>
      </c>
      <c r="AM48" s="15">
        <v>2686</v>
      </c>
      <c r="AN48" s="15">
        <v>79</v>
      </c>
      <c r="AO48" s="15">
        <v>244</v>
      </c>
      <c r="AP48" s="15">
        <v>4632</v>
      </c>
      <c r="AQ48" s="15">
        <v>557</v>
      </c>
      <c r="AR48" s="15">
        <v>154</v>
      </c>
      <c r="AS48" s="15">
        <v>48</v>
      </c>
      <c r="AT48" s="15">
        <v>64</v>
      </c>
      <c r="AU48" s="15">
        <v>1790</v>
      </c>
      <c r="AV48" s="15">
        <v>70</v>
      </c>
      <c r="AW48" s="15">
        <v>127</v>
      </c>
      <c r="AX48" s="15">
        <v>2810</v>
      </c>
      <c r="AY48" s="15">
        <v>1139</v>
      </c>
      <c r="AZ48" s="15">
        <v>318</v>
      </c>
      <c r="BA48" s="15">
        <v>105</v>
      </c>
      <c r="BB48" s="15">
        <v>150</v>
      </c>
      <c r="BC48" s="15">
        <v>3688</v>
      </c>
      <c r="BD48" s="15">
        <v>123</v>
      </c>
      <c r="BE48" s="15">
        <v>407</v>
      </c>
      <c r="BF48" s="15">
        <v>5930</v>
      </c>
      <c r="BG48" s="15">
        <v>511</v>
      </c>
      <c r="BH48" s="15">
        <v>141</v>
      </c>
      <c r="BI48" s="15">
        <v>62</v>
      </c>
      <c r="BJ48" s="15">
        <v>51</v>
      </c>
      <c r="BK48" s="15">
        <v>1829</v>
      </c>
      <c r="BL48" s="15">
        <v>96</v>
      </c>
      <c r="BM48" s="15">
        <v>112</v>
      </c>
      <c r="BN48" s="15">
        <v>2802</v>
      </c>
      <c r="BO48" s="15">
        <v>3766</v>
      </c>
      <c r="BP48" s="15">
        <v>1005</v>
      </c>
      <c r="BQ48" s="15">
        <v>330</v>
      </c>
      <c r="BR48" s="15">
        <v>398</v>
      </c>
      <c r="BS48" s="15">
        <v>11216</v>
      </c>
      <c r="BT48" s="15">
        <v>484</v>
      </c>
      <c r="BU48" s="15">
        <v>930</v>
      </c>
      <c r="BV48" s="15">
        <v>18129</v>
      </c>
      <c r="BW48" s="15">
        <v>195</v>
      </c>
      <c r="BX48" s="15">
        <v>9</v>
      </c>
      <c r="BY48" s="15">
        <v>12</v>
      </c>
      <c r="BZ48" s="15"/>
      <c r="CA48" s="15">
        <v>1086</v>
      </c>
      <c r="CB48" s="15">
        <v>11</v>
      </c>
      <c r="CC48" s="15">
        <v>11</v>
      </c>
      <c r="CD48" s="15">
        <v>1324</v>
      </c>
      <c r="CE48" s="15">
        <v>835</v>
      </c>
      <c r="CF48" s="15">
        <v>255</v>
      </c>
      <c r="CG48" s="15">
        <v>34</v>
      </c>
      <c r="CH48" s="15">
        <v>177</v>
      </c>
      <c r="CI48" s="15">
        <v>2080</v>
      </c>
      <c r="CJ48" s="15">
        <v>60</v>
      </c>
      <c r="CK48" s="15">
        <v>205</v>
      </c>
      <c r="CL48" s="15">
        <v>3646</v>
      </c>
      <c r="CM48" s="15">
        <v>318</v>
      </c>
      <c r="CN48" s="15">
        <v>6</v>
      </c>
      <c r="CO48" s="15"/>
      <c r="CP48" s="15">
        <v>8</v>
      </c>
      <c r="CQ48" s="15">
        <v>429</v>
      </c>
      <c r="CR48" s="15">
        <v>13</v>
      </c>
      <c r="CS48" s="15">
        <v>68</v>
      </c>
      <c r="CT48" s="15">
        <v>842</v>
      </c>
      <c r="CU48" s="15">
        <v>1069</v>
      </c>
      <c r="CV48" s="15">
        <v>249</v>
      </c>
      <c r="CW48" s="15">
        <v>70</v>
      </c>
      <c r="CX48" s="15">
        <v>156</v>
      </c>
      <c r="CY48" s="15">
        <v>2855</v>
      </c>
      <c r="CZ48" s="15">
        <v>103</v>
      </c>
      <c r="DA48" s="15">
        <v>182</v>
      </c>
      <c r="DB48" s="15">
        <v>4684</v>
      </c>
      <c r="DC48" s="15">
        <v>89483</v>
      </c>
    </row>
    <row r="49" spans="2:107" x14ac:dyDescent="0.3">
      <c r="B49" s="13">
        <v>42522</v>
      </c>
      <c r="C49" s="15">
        <v>4492</v>
      </c>
      <c r="D49" s="15">
        <v>986</v>
      </c>
      <c r="E49" s="15">
        <v>292</v>
      </c>
      <c r="F49" s="15">
        <v>564</v>
      </c>
      <c r="G49" s="15">
        <v>12661</v>
      </c>
      <c r="H49" s="15">
        <v>410</v>
      </c>
      <c r="I49" s="15">
        <v>961</v>
      </c>
      <c r="J49" s="15">
        <v>20366</v>
      </c>
      <c r="K49" s="15"/>
      <c r="L49" s="15"/>
      <c r="M49" s="15"/>
      <c r="N49" s="15"/>
      <c r="O49" s="15"/>
      <c r="P49" s="15"/>
      <c r="Q49" s="15"/>
      <c r="R49" s="15"/>
      <c r="S49" s="15">
        <v>5092</v>
      </c>
      <c r="T49" s="15">
        <v>1164</v>
      </c>
      <c r="U49" s="15">
        <v>312</v>
      </c>
      <c r="V49" s="15">
        <v>709</v>
      </c>
      <c r="W49" s="15">
        <v>14483</v>
      </c>
      <c r="X49" s="15">
        <v>504</v>
      </c>
      <c r="Y49" s="15">
        <v>1097</v>
      </c>
      <c r="Z49" s="15">
        <v>23361</v>
      </c>
      <c r="AA49" s="15"/>
      <c r="AB49" s="15"/>
      <c r="AC49" s="15"/>
      <c r="AD49" s="15"/>
      <c r="AE49" s="15"/>
      <c r="AF49" s="15"/>
      <c r="AG49" s="15"/>
      <c r="AH49" s="15"/>
      <c r="AI49" s="15">
        <v>1280</v>
      </c>
      <c r="AJ49" s="15">
        <v>219</v>
      </c>
      <c r="AK49" s="15">
        <v>57</v>
      </c>
      <c r="AL49" s="15">
        <v>123</v>
      </c>
      <c r="AM49" s="15">
        <v>2738</v>
      </c>
      <c r="AN49" s="15">
        <v>64</v>
      </c>
      <c r="AO49" s="15">
        <v>216</v>
      </c>
      <c r="AP49" s="15">
        <v>4697</v>
      </c>
      <c r="AQ49" s="15">
        <v>545</v>
      </c>
      <c r="AR49" s="15">
        <v>144</v>
      </c>
      <c r="AS49" s="15">
        <v>35</v>
      </c>
      <c r="AT49" s="15">
        <v>77</v>
      </c>
      <c r="AU49" s="15">
        <v>1734</v>
      </c>
      <c r="AV49" s="15">
        <v>90</v>
      </c>
      <c r="AW49" s="15">
        <v>112</v>
      </c>
      <c r="AX49" s="15">
        <v>2737</v>
      </c>
      <c r="AY49" s="15">
        <v>1204</v>
      </c>
      <c r="AZ49" s="15">
        <v>297</v>
      </c>
      <c r="BA49" s="15">
        <v>91</v>
      </c>
      <c r="BB49" s="15">
        <v>151</v>
      </c>
      <c r="BC49" s="15">
        <v>3625</v>
      </c>
      <c r="BD49" s="15">
        <v>116</v>
      </c>
      <c r="BE49" s="15">
        <v>359</v>
      </c>
      <c r="BF49" s="15">
        <v>5843</v>
      </c>
      <c r="BG49" s="15">
        <v>476</v>
      </c>
      <c r="BH49" s="15">
        <v>126</v>
      </c>
      <c r="BI49" s="15">
        <v>42</v>
      </c>
      <c r="BJ49" s="15">
        <v>72</v>
      </c>
      <c r="BK49" s="15">
        <v>1738</v>
      </c>
      <c r="BL49" s="15">
        <v>72</v>
      </c>
      <c r="BM49" s="15">
        <v>102</v>
      </c>
      <c r="BN49" s="15">
        <v>2628</v>
      </c>
      <c r="BO49" s="15">
        <v>3669</v>
      </c>
      <c r="BP49" s="15">
        <v>953</v>
      </c>
      <c r="BQ49" s="15">
        <v>262</v>
      </c>
      <c r="BR49" s="15">
        <v>495</v>
      </c>
      <c r="BS49" s="15">
        <v>10798</v>
      </c>
      <c r="BT49" s="15">
        <v>435</v>
      </c>
      <c r="BU49" s="15">
        <v>775</v>
      </c>
      <c r="BV49" s="15">
        <v>17387</v>
      </c>
      <c r="BW49" s="15">
        <v>192</v>
      </c>
      <c r="BX49" s="15">
        <v>6</v>
      </c>
      <c r="BY49" s="15">
        <v>12</v>
      </c>
      <c r="BZ49" s="15">
        <v>1</v>
      </c>
      <c r="CA49" s="15">
        <v>1138</v>
      </c>
      <c r="CB49" s="15">
        <v>12</v>
      </c>
      <c r="CC49" s="15">
        <v>17</v>
      </c>
      <c r="CD49" s="15">
        <v>1378</v>
      </c>
      <c r="CE49" s="15">
        <v>810</v>
      </c>
      <c r="CF49" s="15">
        <v>197</v>
      </c>
      <c r="CG49" s="15">
        <v>33</v>
      </c>
      <c r="CH49" s="15">
        <v>199</v>
      </c>
      <c r="CI49" s="15">
        <v>2018</v>
      </c>
      <c r="CJ49" s="15">
        <v>45</v>
      </c>
      <c r="CK49" s="15">
        <v>261</v>
      </c>
      <c r="CL49" s="15">
        <v>3563</v>
      </c>
      <c r="CM49" s="15">
        <v>421</v>
      </c>
      <c r="CN49" s="15">
        <v>8</v>
      </c>
      <c r="CO49" s="15">
        <v>5</v>
      </c>
      <c r="CP49" s="15">
        <v>14</v>
      </c>
      <c r="CQ49" s="15">
        <v>529</v>
      </c>
      <c r="CR49" s="15">
        <v>12</v>
      </c>
      <c r="CS49" s="15">
        <v>44</v>
      </c>
      <c r="CT49" s="15">
        <v>1033</v>
      </c>
      <c r="CU49" s="15">
        <v>1041</v>
      </c>
      <c r="CV49" s="15">
        <v>231</v>
      </c>
      <c r="CW49" s="15">
        <v>51</v>
      </c>
      <c r="CX49" s="15">
        <v>224</v>
      </c>
      <c r="CY49" s="15">
        <v>2834</v>
      </c>
      <c r="CZ49" s="15">
        <v>95</v>
      </c>
      <c r="DA49" s="15">
        <v>197</v>
      </c>
      <c r="DB49" s="15">
        <v>4673</v>
      </c>
      <c r="DC49" s="15">
        <v>87666</v>
      </c>
    </row>
    <row r="50" spans="2:107" x14ac:dyDescent="0.3">
      <c r="B50" s="13">
        <v>42552</v>
      </c>
      <c r="C50" s="15">
        <v>4699</v>
      </c>
      <c r="D50" s="15">
        <v>1005</v>
      </c>
      <c r="E50" s="15">
        <v>313</v>
      </c>
      <c r="F50" s="15">
        <v>552</v>
      </c>
      <c r="G50" s="15">
        <v>13053</v>
      </c>
      <c r="H50" s="15">
        <v>459</v>
      </c>
      <c r="I50" s="15">
        <v>1037</v>
      </c>
      <c r="J50" s="15">
        <v>21118</v>
      </c>
      <c r="K50" s="15"/>
      <c r="L50" s="15"/>
      <c r="M50" s="15"/>
      <c r="N50" s="15"/>
      <c r="O50" s="15"/>
      <c r="P50" s="15"/>
      <c r="Q50" s="15"/>
      <c r="R50" s="15"/>
      <c r="S50" s="15">
        <v>5211</v>
      </c>
      <c r="T50" s="15">
        <v>1150</v>
      </c>
      <c r="U50" s="15">
        <v>326</v>
      </c>
      <c r="V50" s="15">
        <v>619</v>
      </c>
      <c r="W50" s="15">
        <v>14691</v>
      </c>
      <c r="X50" s="15">
        <v>544</v>
      </c>
      <c r="Y50" s="15">
        <v>1131</v>
      </c>
      <c r="Z50" s="15">
        <v>23672</v>
      </c>
      <c r="AA50" s="15"/>
      <c r="AB50" s="15"/>
      <c r="AC50" s="15"/>
      <c r="AD50" s="15"/>
      <c r="AE50" s="15"/>
      <c r="AF50" s="15"/>
      <c r="AG50" s="15"/>
      <c r="AH50" s="15"/>
      <c r="AI50" s="15">
        <v>1458</v>
      </c>
      <c r="AJ50" s="15">
        <v>201</v>
      </c>
      <c r="AK50" s="15">
        <v>52</v>
      </c>
      <c r="AL50" s="15">
        <v>116</v>
      </c>
      <c r="AM50" s="15">
        <v>2898</v>
      </c>
      <c r="AN50" s="15">
        <v>80</v>
      </c>
      <c r="AO50" s="15">
        <v>252</v>
      </c>
      <c r="AP50" s="15">
        <v>5057</v>
      </c>
      <c r="AQ50" s="15">
        <v>526</v>
      </c>
      <c r="AR50" s="15">
        <v>116</v>
      </c>
      <c r="AS50" s="15">
        <v>32</v>
      </c>
      <c r="AT50" s="15">
        <v>94</v>
      </c>
      <c r="AU50" s="15">
        <v>1697</v>
      </c>
      <c r="AV50" s="15">
        <v>81</v>
      </c>
      <c r="AW50" s="15">
        <v>125</v>
      </c>
      <c r="AX50" s="15">
        <v>2671</v>
      </c>
      <c r="AY50" s="15">
        <v>1169</v>
      </c>
      <c r="AZ50" s="15">
        <v>337</v>
      </c>
      <c r="BA50" s="15">
        <v>94</v>
      </c>
      <c r="BB50" s="15">
        <v>154</v>
      </c>
      <c r="BC50" s="15">
        <v>3642</v>
      </c>
      <c r="BD50" s="15">
        <v>106</v>
      </c>
      <c r="BE50" s="15">
        <v>334</v>
      </c>
      <c r="BF50" s="15">
        <v>5836</v>
      </c>
      <c r="BG50" s="15">
        <v>514</v>
      </c>
      <c r="BH50" s="15">
        <v>134</v>
      </c>
      <c r="BI50" s="15">
        <v>46</v>
      </c>
      <c r="BJ50" s="15">
        <v>49</v>
      </c>
      <c r="BK50" s="15">
        <v>1835</v>
      </c>
      <c r="BL50" s="15">
        <v>83</v>
      </c>
      <c r="BM50" s="15">
        <v>133</v>
      </c>
      <c r="BN50" s="15">
        <v>2794</v>
      </c>
      <c r="BO50" s="15">
        <v>3844</v>
      </c>
      <c r="BP50" s="15">
        <v>921</v>
      </c>
      <c r="BQ50" s="15">
        <v>278</v>
      </c>
      <c r="BR50" s="15">
        <v>424</v>
      </c>
      <c r="BS50" s="15">
        <v>11021</v>
      </c>
      <c r="BT50" s="15">
        <v>475</v>
      </c>
      <c r="BU50" s="15">
        <v>849</v>
      </c>
      <c r="BV50" s="15">
        <v>17812</v>
      </c>
      <c r="BW50" s="15">
        <v>175</v>
      </c>
      <c r="BX50" s="15">
        <v>17</v>
      </c>
      <c r="BY50" s="15">
        <v>21</v>
      </c>
      <c r="BZ50" s="15">
        <v>4</v>
      </c>
      <c r="CA50" s="15">
        <v>1129</v>
      </c>
      <c r="CB50" s="15">
        <v>19</v>
      </c>
      <c r="CC50" s="15">
        <v>17</v>
      </c>
      <c r="CD50" s="15">
        <v>1382</v>
      </c>
      <c r="CE50" s="15">
        <v>906</v>
      </c>
      <c r="CF50" s="15">
        <v>200</v>
      </c>
      <c r="CG50" s="15">
        <v>25</v>
      </c>
      <c r="CH50" s="15">
        <v>187</v>
      </c>
      <c r="CI50" s="15">
        <v>2097</v>
      </c>
      <c r="CJ50" s="15">
        <v>37</v>
      </c>
      <c r="CK50" s="15">
        <v>213</v>
      </c>
      <c r="CL50" s="15">
        <v>3665</v>
      </c>
      <c r="CM50" s="15">
        <v>286</v>
      </c>
      <c r="CN50" s="15">
        <v>12</v>
      </c>
      <c r="CO50" s="15">
        <v>2</v>
      </c>
      <c r="CP50" s="15">
        <v>4</v>
      </c>
      <c r="CQ50" s="15">
        <v>444</v>
      </c>
      <c r="CR50" s="15">
        <v>13</v>
      </c>
      <c r="CS50" s="15">
        <v>52</v>
      </c>
      <c r="CT50" s="15">
        <v>813</v>
      </c>
      <c r="CU50" s="15">
        <v>991</v>
      </c>
      <c r="CV50" s="15">
        <v>212</v>
      </c>
      <c r="CW50" s="15">
        <v>73</v>
      </c>
      <c r="CX50" s="15">
        <v>159</v>
      </c>
      <c r="CY50" s="15">
        <v>2688</v>
      </c>
      <c r="CZ50" s="15">
        <v>109</v>
      </c>
      <c r="DA50" s="15">
        <v>173</v>
      </c>
      <c r="DB50" s="15">
        <v>4405</v>
      </c>
      <c r="DC50" s="15">
        <v>89225</v>
      </c>
    </row>
    <row r="51" spans="2:107" x14ac:dyDescent="0.3">
      <c r="B51" s="13">
        <v>42583</v>
      </c>
      <c r="C51" s="15">
        <v>4205</v>
      </c>
      <c r="D51" s="15">
        <v>985</v>
      </c>
      <c r="E51" s="15">
        <v>268</v>
      </c>
      <c r="F51" s="15">
        <v>501</v>
      </c>
      <c r="G51" s="15">
        <v>11910</v>
      </c>
      <c r="H51" s="15">
        <v>397</v>
      </c>
      <c r="I51" s="15">
        <v>994</v>
      </c>
      <c r="J51" s="15">
        <v>19260</v>
      </c>
      <c r="K51" s="15"/>
      <c r="L51" s="15"/>
      <c r="M51" s="15"/>
      <c r="N51" s="15"/>
      <c r="O51" s="15"/>
      <c r="P51" s="15"/>
      <c r="Q51" s="15"/>
      <c r="R51" s="15"/>
      <c r="S51" s="15">
        <v>4669</v>
      </c>
      <c r="T51" s="15">
        <v>1125</v>
      </c>
      <c r="U51" s="15">
        <v>302</v>
      </c>
      <c r="V51" s="15">
        <v>596</v>
      </c>
      <c r="W51" s="15">
        <v>13605</v>
      </c>
      <c r="X51" s="15">
        <v>550</v>
      </c>
      <c r="Y51" s="15">
        <v>1098</v>
      </c>
      <c r="Z51" s="15">
        <v>21945</v>
      </c>
      <c r="AA51" s="15"/>
      <c r="AB51" s="15"/>
      <c r="AC51" s="15"/>
      <c r="AD51" s="15"/>
      <c r="AE51" s="15"/>
      <c r="AF51" s="15"/>
      <c r="AG51" s="15"/>
      <c r="AH51" s="15"/>
      <c r="AI51" s="15">
        <v>1173</v>
      </c>
      <c r="AJ51" s="15">
        <v>206</v>
      </c>
      <c r="AK51" s="15">
        <v>33</v>
      </c>
      <c r="AL51" s="15">
        <v>102</v>
      </c>
      <c r="AM51" s="15">
        <v>2529</v>
      </c>
      <c r="AN51" s="15">
        <v>79</v>
      </c>
      <c r="AO51" s="15">
        <v>260</v>
      </c>
      <c r="AP51" s="15">
        <v>4382</v>
      </c>
      <c r="AQ51" s="15">
        <v>465</v>
      </c>
      <c r="AR51" s="15">
        <v>124</v>
      </c>
      <c r="AS51" s="15">
        <v>30</v>
      </c>
      <c r="AT51" s="15">
        <v>94</v>
      </c>
      <c r="AU51" s="15">
        <v>1587</v>
      </c>
      <c r="AV51" s="15">
        <v>86</v>
      </c>
      <c r="AW51" s="15">
        <v>106</v>
      </c>
      <c r="AX51" s="15">
        <v>2492</v>
      </c>
      <c r="AY51" s="15">
        <v>951</v>
      </c>
      <c r="AZ51" s="15">
        <v>296</v>
      </c>
      <c r="BA51" s="15">
        <v>87</v>
      </c>
      <c r="BB51" s="15">
        <v>134</v>
      </c>
      <c r="BC51" s="15">
        <v>3182</v>
      </c>
      <c r="BD51" s="15">
        <v>109</v>
      </c>
      <c r="BE51" s="15">
        <v>294</v>
      </c>
      <c r="BF51" s="15">
        <v>5053</v>
      </c>
      <c r="BG51" s="15">
        <v>499</v>
      </c>
      <c r="BH51" s="15">
        <v>102</v>
      </c>
      <c r="BI51" s="15">
        <v>48</v>
      </c>
      <c r="BJ51" s="15">
        <v>52</v>
      </c>
      <c r="BK51" s="15">
        <v>1640</v>
      </c>
      <c r="BL51" s="15">
        <v>76</v>
      </c>
      <c r="BM51" s="15">
        <v>97</v>
      </c>
      <c r="BN51" s="15">
        <v>2514</v>
      </c>
      <c r="BO51" s="15">
        <v>3518</v>
      </c>
      <c r="BP51" s="15">
        <v>888</v>
      </c>
      <c r="BQ51" s="15">
        <v>247</v>
      </c>
      <c r="BR51" s="15">
        <v>398</v>
      </c>
      <c r="BS51" s="15">
        <v>10259</v>
      </c>
      <c r="BT51" s="15">
        <v>468</v>
      </c>
      <c r="BU51" s="15">
        <v>774</v>
      </c>
      <c r="BV51" s="15">
        <v>16552</v>
      </c>
      <c r="BW51" s="15">
        <v>167</v>
      </c>
      <c r="BX51" s="15">
        <v>8</v>
      </c>
      <c r="BY51" s="15">
        <v>13</v>
      </c>
      <c r="BZ51" s="15">
        <v>5</v>
      </c>
      <c r="CA51" s="15">
        <v>1049</v>
      </c>
      <c r="CB51" s="15">
        <v>15</v>
      </c>
      <c r="CC51" s="15">
        <v>20</v>
      </c>
      <c r="CD51" s="15">
        <v>1277</v>
      </c>
      <c r="CE51" s="15">
        <v>733</v>
      </c>
      <c r="CF51" s="15">
        <v>214</v>
      </c>
      <c r="CG51" s="15">
        <v>29</v>
      </c>
      <c r="CH51" s="15">
        <v>179</v>
      </c>
      <c r="CI51" s="15">
        <v>1921</v>
      </c>
      <c r="CJ51" s="15">
        <v>63</v>
      </c>
      <c r="CK51" s="15">
        <v>240</v>
      </c>
      <c r="CL51" s="15">
        <v>3379</v>
      </c>
      <c r="CM51" s="15">
        <v>251</v>
      </c>
      <c r="CN51" s="15">
        <v>15</v>
      </c>
      <c r="CO51" s="15">
        <v>13</v>
      </c>
      <c r="CP51" s="15">
        <v>14</v>
      </c>
      <c r="CQ51" s="15">
        <v>376</v>
      </c>
      <c r="CR51" s="15">
        <v>4</v>
      </c>
      <c r="CS51" s="15">
        <v>64</v>
      </c>
      <c r="CT51" s="15">
        <v>737</v>
      </c>
      <c r="CU51" s="15">
        <v>924</v>
      </c>
      <c r="CV51" s="15">
        <v>221</v>
      </c>
      <c r="CW51" s="15">
        <v>67</v>
      </c>
      <c r="CX51" s="15">
        <v>154</v>
      </c>
      <c r="CY51" s="15">
        <v>2655</v>
      </c>
      <c r="CZ51" s="15">
        <v>118</v>
      </c>
      <c r="DA51" s="15">
        <v>193</v>
      </c>
      <c r="DB51" s="15">
        <v>4332</v>
      </c>
      <c r="DC51" s="15">
        <v>81923</v>
      </c>
    </row>
    <row r="52" spans="2:107" x14ac:dyDescent="0.3">
      <c r="B52" s="13">
        <v>42614</v>
      </c>
      <c r="C52" s="15">
        <v>3876</v>
      </c>
      <c r="D52" s="15">
        <v>891</v>
      </c>
      <c r="E52" s="15">
        <v>251</v>
      </c>
      <c r="F52" s="15">
        <v>491</v>
      </c>
      <c r="G52" s="15">
        <v>11630</v>
      </c>
      <c r="H52" s="15">
        <v>344</v>
      </c>
      <c r="I52" s="15">
        <v>919</v>
      </c>
      <c r="J52" s="15">
        <v>18402</v>
      </c>
      <c r="K52" s="15"/>
      <c r="L52" s="15"/>
      <c r="M52" s="15"/>
      <c r="N52" s="15"/>
      <c r="O52" s="15"/>
      <c r="P52" s="15"/>
      <c r="Q52" s="15"/>
      <c r="R52" s="15"/>
      <c r="S52" s="15">
        <v>4275</v>
      </c>
      <c r="T52" s="15">
        <v>1024</v>
      </c>
      <c r="U52" s="15">
        <v>276</v>
      </c>
      <c r="V52" s="15">
        <v>563</v>
      </c>
      <c r="W52" s="15">
        <v>13092</v>
      </c>
      <c r="X52" s="15">
        <v>511</v>
      </c>
      <c r="Y52" s="15">
        <v>966</v>
      </c>
      <c r="Z52" s="15">
        <v>20707</v>
      </c>
      <c r="AA52" s="15"/>
      <c r="AB52" s="15"/>
      <c r="AC52" s="15"/>
      <c r="AD52" s="15"/>
      <c r="AE52" s="15"/>
      <c r="AF52" s="15"/>
      <c r="AG52" s="15"/>
      <c r="AH52" s="15"/>
      <c r="AI52" s="15">
        <v>1091</v>
      </c>
      <c r="AJ52" s="15">
        <v>165</v>
      </c>
      <c r="AK52" s="15">
        <v>36</v>
      </c>
      <c r="AL52" s="15">
        <v>98</v>
      </c>
      <c r="AM52" s="15">
        <v>2272</v>
      </c>
      <c r="AN52" s="15">
        <v>68</v>
      </c>
      <c r="AO52" s="15">
        <v>169</v>
      </c>
      <c r="AP52" s="15">
        <v>3899</v>
      </c>
      <c r="AQ52" s="15">
        <v>408</v>
      </c>
      <c r="AR52" s="15">
        <v>94</v>
      </c>
      <c r="AS52" s="15">
        <v>26</v>
      </c>
      <c r="AT52" s="15">
        <v>73</v>
      </c>
      <c r="AU52" s="15">
        <v>1421</v>
      </c>
      <c r="AV52" s="15">
        <v>48</v>
      </c>
      <c r="AW52" s="15">
        <v>112</v>
      </c>
      <c r="AX52" s="15">
        <v>2182</v>
      </c>
      <c r="AY52" s="15">
        <v>909</v>
      </c>
      <c r="AZ52" s="15">
        <v>311</v>
      </c>
      <c r="BA52" s="15">
        <v>78</v>
      </c>
      <c r="BB52" s="15">
        <v>143</v>
      </c>
      <c r="BC52" s="15">
        <v>3268</v>
      </c>
      <c r="BD52" s="15">
        <v>98</v>
      </c>
      <c r="BE52" s="15">
        <v>289</v>
      </c>
      <c r="BF52" s="15">
        <v>5096</v>
      </c>
      <c r="BG52" s="15">
        <v>461</v>
      </c>
      <c r="BH52" s="15">
        <v>102</v>
      </c>
      <c r="BI52" s="15">
        <v>48</v>
      </c>
      <c r="BJ52" s="15">
        <v>56</v>
      </c>
      <c r="BK52" s="15">
        <v>1665</v>
      </c>
      <c r="BL52" s="15">
        <v>74</v>
      </c>
      <c r="BM52" s="15">
        <v>101</v>
      </c>
      <c r="BN52" s="15">
        <v>2507</v>
      </c>
      <c r="BO52" s="15">
        <v>3190</v>
      </c>
      <c r="BP52" s="15">
        <v>802</v>
      </c>
      <c r="BQ52" s="15">
        <v>232</v>
      </c>
      <c r="BR52" s="15">
        <v>366</v>
      </c>
      <c r="BS52" s="15">
        <v>9822</v>
      </c>
      <c r="BT52" s="15">
        <v>453</v>
      </c>
      <c r="BU52" s="15">
        <v>664</v>
      </c>
      <c r="BV52" s="15">
        <v>15529</v>
      </c>
      <c r="BW52" s="15">
        <v>164</v>
      </c>
      <c r="BX52" s="15">
        <v>13</v>
      </c>
      <c r="BY52" s="15">
        <v>10</v>
      </c>
      <c r="BZ52" s="15">
        <v>3</v>
      </c>
      <c r="CA52" s="15">
        <v>1053</v>
      </c>
      <c r="CB52" s="15">
        <v>12</v>
      </c>
      <c r="CC52" s="15">
        <v>17</v>
      </c>
      <c r="CD52" s="15">
        <v>1272</v>
      </c>
      <c r="CE52" s="15">
        <v>735</v>
      </c>
      <c r="CF52" s="15">
        <v>180</v>
      </c>
      <c r="CG52" s="15">
        <v>32</v>
      </c>
      <c r="CH52" s="15">
        <v>191</v>
      </c>
      <c r="CI52" s="15">
        <v>1909</v>
      </c>
      <c r="CJ52" s="15">
        <v>39</v>
      </c>
      <c r="CK52" s="15">
        <v>225</v>
      </c>
      <c r="CL52" s="15">
        <v>3311</v>
      </c>
      <c r="CM52" s="15">
        <v>186</v>
      </c>
      <c r="CN52" s="15">
        <v>29</v>
      </c>
      <c r="CO52" s="15">
        <v>2</v>
      </c>
      <c r="CP52" s="15">
        <v>3</v>
      </c>
      <c r="CQ52" s="15">
        <v>308</v>
      </c>
      <c r="CR52" s="15">
        <v>7</v>
      </c>
      <c r="CS52" s="15">
        <v>60</v>
      </c>
      <c r="CT52" s="15">
        <v>595</v>
      </c>
      <c r="CU52" s="15">
        <v>760</v>
      </c>
      <c r="CV52" s="15">
        <v>169</v>
      </c>
      <c r="CW52" s="15">
        <v>49</v>
      </c>
      <c r="CX52" s="15">
        <v>129</v>
      </c>
      <c r="CY52" s="15">
        <v>2279</v>
      </c>
      <c r="CZ52" s="15">
        <v>83</v>
      </c>
      <c r="DA52" s="15">
        <v>171</v>
      </c>
      <c r="DB52" s="15">
        <v>3640</v>
      </c>
      <c r="DC52" s="15">
        <v>77140</v>
      </c>
    </row>
    <row r="53" spans="2:107" x14ac:dyDescent="0.3">
      <c r="B53" s="13">
        <v>42644</v>
      </c>
      <c r="C53" s="15">
        <v>3690</v>
      </c>
      <c r="D53" s="15">
        <v>776</v>
      </c>
      <c r="E53" s="15">
        <v>220</v>
      </c>
      <c r="F53" s="15">
        <v>423</v>
      </c>
      <c r="G53" s="15">
        <v>10417</v>
      </c>
      <c r="H53" s="15">
        <v>400</v>
      </c>
      <c r="I53" s="15">
        <v>773</v>
      </c>
      <c r="J53" s="15">
        <v>16699</v>
      </c>
      <c r="K53" s="15"/>
      <c r="L53" s="15"/>
      <c r="M53" s="15"/>
      <c r="N53" s="15"/>
      <c r="O53" s="15"/>
      <c r="P53" s="15"/>
      <c r="Q53" s="15"/>
      <c r="R53" s="15"/>
      <c r="S53" s="15">
        <v>4246</v>
      </c>
      <c r="T53" s="15">
        <v>996</v>
      </c>
      <c r="U53" s="15">
        <v>268</v>
      </c>
      <c r="V53" s="15">
        <v>515</v>
      </c>
      <c r="W53" s="15">
        <v>12140</v>
      </c>
      <c r="X53" s="15">
        <v>479</v>
      </c>
      <c r="Y53" s="15">
        <v>885</v>
      </c>
      <c r="Z53" s="15">
        <v>19529</v>
      </c>
      <c r="AA53" s="15"/>
      <c r="AB53" s="15"/>
      <c r="AC53" s="15"/>
      <c r="AD53" s="15"/>
      <c r="AE53" s="15"/>
      <c r="AF53" s="15"/>
      <c r="AG53" s="15"/>
      <c r="AH53" s="15"/>
      <c r="AI53" s="15">
        <v>1113</v>
      </c>
      <c r="AJ53" s="15">
        <v>150</v>
      </c>
      <c r="AK53" s="15">
        <v>41</v>
      </c>
      <c r="AL53" s="15">
        <v>119</v>
      </c>
      <c r="AM53" s="15">
        <v>2247</v>
      </c>
      <c r="AN53" s="15">
        <v>56</v>
      </c>
      <c r="AO53" s="15">
        <v>183</v>
      </c>
      <c r="AP53" s="15">
        <v>3909</v>
      </c>
      <c r="AQ53" s="15">
        <v>433</v>
      </c>
      <c r="AR53" s="15">
        <v>97</v>
      </c>
      <c r="AS53" s="15">
        <v>20</v>
      </c>
      <c r="AT53" s="15">
        <v>55</v>
      </c>
      <c r="AU53" s="15">
        <v>1268</v>
      </c>
      <c r="AV53" s="15">
        <v>74</v>
      </c>
      <c r="AW53" s="15">
        <v>74</v>
      </c>
      <c r="AX53" s="15">
        <v>2021</v>
      </c>
      <c r="AY53" s="15">
        <v>888</v>
      </c>
      <c r="AZ53" s="15">
        <v>244</v>
      </c>
      <c r="BA53" s="15">
        <v>82</v>
      </c>
      <c r="BB53" s="15">
        <v>104</v>
      </c>
      <c r="BC53" s="15">
        <v>2905</v>
      </c>
      <c r="BD53" s="15">
        <v>115</v>
      </c>
      <c r="BE53" s="15">
        <v>272</v>
      </c>
      <c r="BF53" s="15">
        <v>4610</v>
      </c>
      <c r="BG53" s="15">
        <v>396</v>
      </c>
      <c r="BH53" s="15">
        <v>89</v>
      </c>
      <c r="BI53" s="15">
        <v>26</v>
      </c>
      <c r="BJ53" s="15">
        <v>50</v>
      </c>
      <c r="BK53" s="15">
        <v>1451</v>
      </c>
      <c r="BL53" s="15">
        <v>58</v>
      </c>
      <c r="BM53" s="15">
        <v>81</v>
      </c>
      <c r="BN53" s="15">
        <v>2151</v>
      </c>
      <c r="BO53" s="15">
        <v>3112</v>
      </c>
      <c r="BP53" s="15">
        <v>764</v>
      </c>
      <c r="BQ53" s="15">
        <v>232</v>
      </c>
      <c r="BR53" s="15">
        <v>392</v>
      </c>
      <c r="BS53" s="15">
        <v>9179</v>
      </c>
      <c r="BT53" s="15">
        <v>436</v>
      </c>
      <c r="BU53" s="15">
        <v>680</v>
      </c>
      <c r="BV53" s="15">
        <v>14795</v>
      </c>
      <c r="BW53" s="15">
        <v>131</v>
      </c>
      <c r="BX53" s="15">
        <v>5</v>
      </c>
      <c r="BY53" s="15">
        <v>12</v>
      </c>
      <c r="BZ53" s="15">
        <v>3</v>
      </c>
      <c r="CA53" s="15">
        <v>896</v>
      </c>
      <c r="CB53" s="15">
        <v>5</v>
      </c>
      <c r="CC53" s="15">
        <v>16</v>
      </c>
      <c r="CD53" s="15">
        <v>1068</v>
      </c>
      <c r="CE53" s="15">
        <v>783</v>
      </c>
      <c r="CF53" s="15">
        <v>203</v>
      </c>
      <c r="CG53" s="15">
        <v>22</v>
      </c>
      <c r="CH53" s="15">
        <v>118</v>
      </c>
      <c r="CI53" s="15">
        <v>1707</v>
      </c>
      <c r="CJ53" s="15">
        <v>34</v>
      </c>
      <c r="CK53" s="15">
        <v>148</v>
      </c>
      <c r="CL53" s="15">
        <v>3015</v>
      </c>
      <c r="CM53" s="15">
        <v>220</v>
      </c>
      <c r="CN53" s="15">
        <v>24</v>
      </c>
      <c r="CO53" s="15">
        <v>2</v>
      </c>
      <c r="CP53" s="15">
        <v>2</v>
      </c>
      <c r="CQ53" s="15">
        <v>358</v>
      </c>
      <c r="CR53" s="15">
        <v>4</v>
      </c>
      <c r="CS53" s="15">
        <v>41</v>
      </c>
      <c r="CT53" s="15">
        <v>651</v>
      </c>
      <c r="CU53" s="15">
        <v>740</v>
      </c>
      <c r="CV53" s="15">
        <v>183</v>
      </c>
      <c r="CW53" s="15">
        <v>47</v>
      </c>
      <c r="CX53" s="15">
        <v>131</v>
      </c>
      <c r="CY53" s="15">
        <v>2044</v>
      </c>
      <c r="CZ53" s="15">
        <v>88</v>
      </c>
      <c r="DA53" s="15">
        <v>119</v>
      </c>
      <c r="DB53" s="15">
        <v>3352</v>
      </c>
      <c r="DC53" s="15">
        <v>71800</v>
      </c>
    </row>
    <row r="54" spans="2:107" x14ac:dyDescent="0.3">
      <c r="B54" s="13">
        <v>42675</v>
      </c>
      <c r="C54" s="15">
        <v>4238</v>
      </c>
      <c r="D54" s="15">
        <v>880</v>
      </c>
      <c r="E54" s="15">
        <v>295</v>
      </c>
      <c r="F54" s="15">
        <v>469</v>
      </c>
      <c r="G54" s="15">
        <v>11911</v>
      </c>
      <c r="H54" s="15">
        <v>349</v>
      </c>
      <c r="I54" s="15">
        <v>955</v>
      </c>
      <c r="J54" s="15">
        <v>19097</v>
      </c>
      <c r="K54" s="15"/>
      <c r="L54" s="15"/>
      <c r="M54" s="15"/>
      <c r="N54" s="15"/>
      <c r="O54" s="15"/>
      <c r="P54" s="15"/>
      <c r="Q54" s="15"/>
      <c r="R54" s="15"/>
      <c r="S54" s="15">
        <v>4417</v>
      </c>
      <c r="T54" s="15">
        <v>965</v>
      </c>
      <c r="U54" s="15">
        <v>296</v>
      </c>
      <c r="V54" s="15">
        <v>545</v>
      </c>
      <c r="W54" s="15">
        <v>12570</v>
      </c>
      <c r="X54" s="15">
        <v>402</v>
      </c>
      <c r="Y54" s="15">
        <v>947</v>
      </c>
      <c r="Z54" s="15">
        <v>20142</v>
      </c>
      <c r="AA54" s="15"/>
      <c r="AB54" s="15"/>
      <c r="AC54" s="15"/>
      <c r="AD54" s="15"/>
      <c r="AE54" s="15"/>
      <c r="AF54" s="15"/>
      <c r="AG54" s="15"/>
      <c r="AH54" s="15"/>
      <c r="AI54" s="15">
        <v>1365</v>
      </c>
      <c r="AJ54" s="15">
        <v>172</v>
      </c>
      <c r="AK54" s="15">
        <v>54</v>
      </c>
      <c r="AL54" s="15">
        <v>79</v>
      </c>
      <c r="AM54" s="15">
        <v>2691</v>
      </c>
      <c r="AN54" s="15">
        <v>59</v>
      </c>
      <c r="AO54" s="15">
        <v>264</v>
      </c>
      <c r="AP54" s="15">
        <v>4684</v>
      </c>
      <c r="AQ54" s="15">
        <v>353</v>
      </c>
      <c r="AR54" s="15">
        <v>87</v>
      </c>
      <c r="AS54" s="15">
        <v>34</v>
      </c>
      <c r="AT54" s="15">
        <v>72</v>
      </c>
      <c r="AU54" s="15">
        <v>1257</v>
      </c>
      <c r="AV54" s="15">
        <v>36</v>
      </c>
      <c r="AW54" s="15">
        <v>64</v>
      </c>
      <c r="AX54" s="15">
        <v>1903</v>
      </c>
      <c r="AY54" s="15">
        <v>888</v>
      </c>
      <c r="AZ54" s="15">
        <v>285</v>
      </c>
      <c r="BA54" s="15">
        <v>92</v>
      </c>
      <c r="BB54" s="15">
        <v>122</v>
      </c>
      <c r="BC54" s="15">
        <v>2948</v>
      </c>
      <c r="BD54" s="15">
        <v>91</v>
      </c>
      <c r="BE54" s="15">
        <v>263</v>
      </c>
      <c r="BF54" s="15">
        <v>4689</v>
      </c>
      <c r="BG54" s="15">
        <v>405</v>
      </c>
      <c r="BH54" s="15">
        <v>97</v>
      </c>
      <c r="BI54" s="15">
        <v>32</v>
      </c>
      <c r="BJ54" s="15">
        <v>55</v>
      </c>
      <c r="BK54" s="15">
        <v>1502</v>
      </c>
      <c r="BL54" s="15">
        <v>61</v>
      </c>
      <c r="BM54" s="15">
        <v>107</v>
      </c>
      <c r="BN54" s="15">
        <v>2259</v>
      </c>
      <c r="BO54" s="15">
        <v>3244</v>
      </c>
      <c r="BP54" s="15">
        <v>763</v>
      </c>
      <c r="BQ54" s="15">
        <v>267</v>
      </c>
      <c r="BR54" s="15">
        <v>346</v>
      </c>
      <c r="BS54" s="15">
        <v>9406</v>
      </c>
      <c r="BT54" s="15">
        <v>349</v>
      </c>
      <c r="BU54" s="15">
        <v>701</v>
      </c>
      <c r="BV54" s="15">
        <v>15076</v>
      </c>
      <c r="BW54" s="15">
        <v>178</v>
      </c>
      <c r="BX54" s="15">
        <v>3</v>
      </c>
      <c r="BY54" s="15">
        <v>11</v>
      </c>
      <c r="BZ54" s="15">
        <v>5</v>
      </c>
      <c r="CA54" s="15">
        <v>1026</v>
      </c>
      <c r="CB54" s="15">
        <v>11</v>
      </c>
      <c r="CC54" s="15">
        <v>15</v>
      </c>
      <c r="CD54" s="15">
        <v>1249</v>
      </c>
      <c r="CE54" s="15">
        <v>754</v>
      </c>
      <c r="CF54" s="15">
        <v>171</v>
      </c>
      <c r="CG54" s="15">
        <v>16</v>
      </c>
      <c r="CH54" s="15">
        <v>175</v>
      </c>
      <c r="CI54" s="15">
        <v>1768</v>
      </c>
      <c r="CJ54" s="15">
        <v>32</v>
      </c>
      <c r="CK54" s="15">
        <v>195</v>
      </c>
      <c r="CL54" s="15">
        <v>3111</v>
      </c>
      <c r="CM54" s="15">
        <v>241</v>
      </c>
      <c r="CN54" s="15">
        <v>28</v>
      </c>
      <c r="CO54" s="15">
        <v>2</v>
      </c>
      <c r="CP54" s="15">
        <v>19</v>
      </c>
      <c r="CQ54" s="15">
        <v>370</v>
      </c>
      <c r="CR54" s="15">
        <v>10</v>
      </c>
      <c r="CS54" s="15">
        <v>36</v>
      </c>
      <c r="CT54" s="15">
        <v>706</v>
      </c>
      <c r="CU54" s="15">
        <v>694</v>
      </c>
      <c r="CV54" s="15">
        <v>187</v>
      </c>
      <c r="CW54" s="15">
        <v>38</v>
      </c>
      <c r="CX54" s="15">
        <v>108</v>
      </c>
      <c r="CY54" s="15">
        <v>2021</v>
      </c>
      <c r="CZ54" s="15">
        <v>80</v>
      </c>
      <c r="DA54" s="15">
        <v>147</v>
      </c>
      <c r="DB54" s="15">
        <v>3275</v>
      </c>
      <c r="DC54" s="15">
        <v>76191</v>
      </c>
    </row>
    <row r="55" spans="2:107" x14ac:dyDescent="0.3">
      <c r="B55" s="13">
        <v>42705</v>
      </c>
      <c r="C55" s="15">
        <v>4338</v>
      </c>
      <c r="D55" s="15">
        <v>1045</v>
      </c>
      <c r="E55" s="15">
        <v>453</v>
      </c>
      <c r="F55" s="15">
        <v>583</v>
      </c>
      <c r="G55" s="15">
        <v>13218</v>
      </c>
      <c r="H55" s="15">
        <v>414</v>
      </c>
      <c r="I55" s="15">
        <v>1095</v>
      </c>
      <c r="J55" s="15">
        <v>21146</v>
      </c>
      <c r="K55" s="15"/>
      <c r="L55" s="15"/>
      <c r="M55" s="15"/>
      <c r="N55" s="15"/>
      <c r="O55" s="15"/>
      <c r="P55" s="15"/>
      <c r="Q55" s="15"/>
      <c r="R55" s="15"/>
      <c r="S55" s="15">
        <v>4534</v>
      </c>
      <c r="T55" s="15">
        <v>1189</v>
      </c>
      <c r="U55" s="15">
        <v>495</v>
      </c>
      <c r="V55" s="15">
        <v>624</v>
      </c>
      <c r="W55" s="15">
        <v>14242</v>
      </c>
      <c r="X55" s="15">
        <v>569</v>
      </c>
      <c r="Y55" s="15">
        <v>1203</v>
      </c>
      <c r="Z55" s="15">
        <v>22856</v>
      </c>
      <c r="AA55" s="15"/>
      <c r="AB55" s="15"/>
      <c r="AC55" s="15"/>
      <c r="AD55" s="15"/>
      <c r="AE55" s="15"/>
      <c r="AF55" s="15"/>
      <c r="AG55" s="15"/>
      <c r="AH55" s="15"/>
      <c r="AI55" s="15">
        <v>1314</v>
      </c>
      <c r="AJ55" s="15">
        <v>194</v>
      </c>
      <c r="AK55" s="15">
        <v>101</v>
      </c>
      <c r="AL55" s="15">
        <v>120</v>
      </c>
      <c r="AM55" s="15">
        <v>2945</v>
      </c>
      <c r="AN55" s="15">
        <v>75</v>
      </c>
      <c r="AO55" s="15">
        <v>307</v>
      </c>
      <c r="AP55" s="15">
        <v>5056</v>
      </c>
      <c r="AQ55" s="15">
        <v>375</v>
      </c>
      <c r="AR55" s="15">
        <v>122</v>
      </c>
      <c r="AS55" s="15">
        <v>39</v>
      </c>
      <c r="AT55" s="15">
        <v>74</v>
      </c>
      <c r="AU55" s="15">
        <v>1400</v>
      </c>
      <c r="AV55" s="15">
        <v>60</v>
      </c>
      <c r="AW55" s="15">
        <v>111</v>
      </c>
      <c r="AX55" s="15">
        <v>2181</v>
      </c>
      <c r="AY55" s="15">
        <v>993</v>
      </c>
      <c r="AZ55" s="15">
        <v>336</v>
      </c>
      <c r="BA55" s="15">
        <v>147</v>
      </c>
      <c r="BB55" s="15">
        <v>163</v>
      </c>
      <c r="BC55" s="15">
        <v>3513</v>
      </c>
      <c r="BD55" s="15">
        <v>82</v>
      </c>
      <c r="BE55" s="15">
        <v>348</v>
      </c>
      <c r="BF55" s="15">
        <v>5582</v>
      </c>
      <c r="BG55" s="15">
        <v>454</v>
      </c>
      <c r="BH55" s="15">
        <v>157</v>
      </c>
      <c r="BI55" s="15">
        <v>57</v>
      </c>
      <c r="BJ55" s="15">
        <v>65</v>
      </c>
      <c r="BK55" s="15">
        <v>1778</v>
      </c>
      <c r="BL55" s="15">
        <v>62</v>
      </c>
      <c r="BM55" s="15">
        <v>128</v>
      </c>
      <c r="BN55" s="15">
        <v>2701</v>
      </c>
      <c r="BO55" s="15">
        <v>3390</v>
      </c>
      <c r="BP55" s="15">
        <v>973</v>
      </c>
      <c r="BQ55" s="15">
        <v>435</v>
      </c>
      <c r="BR55" s="15">
        <v>395</v>
      </c>
      <c r="BS55" s="15">
        <v>10894</v>
      </c>
      <c r="BT55" s="15">
        <v>490</v>
      </c>
      <c r="BU55" s="15">
        <v>913</v>
      </c>
      <c r="BV55" s="15">
        <v>17490</v>
      </c>
      <c r="BW55" s="15">
        <v>156</v>
      </c>
      <c r="BX55" s="15">
        <v>11</v>
      </c>
      <c r="BY55" s="15">
        <v>20</v>
      </c>
      <c r="BZ55" s="15">
        <v>5</v>
      </c>
      <c r="CA55" s="15">
        <v>1066</v>
      </c>
      <c r="CB55" s="15">
        <v>15</v>
      </c>
      <c r="CC55" s="15">
        <v>19</v>
      </c>
      <c r="CD55" s="15">
        <v>1292</v>
      </c>
      <c r="CE55" s="15">
        <v>766</v>
      </c>
      <c r="CF55" s="15">
        <v>198</v>
      </c>
      <c r="CG55" s="15">
        <v>38</v>
      </c>
      <c r="CH55" s="15">
        <v>220</v>
      </c>
      <c r="CI55" s="15">
        <v>1978</v>
      </c>
      <c r="CJ55" s="15">
        <v>56</v>
      </c>
      <c r="CK55" s="15">
        <v>228</v>
      </c>
      <c r="CL55" s="15">
        <v>3484</v>
      </c>
      <c r="CM55" s="15">
        <v>222</v>
      </c>
      <c r="CN55" s="15">
        <v>7</v>
      </c>
      <c r="CO55" s="15">
        <v>2</v>
      </c>
      <c r="CP55" s="15">
        <v>4</v>
      </c>
      <c r="CQ55" s="15">
        <v>304</v>
      </c>
      <c r="CR55" s="15">
        <v>8</v>
      </c>
      <c r="CS55" s="15">
        <v>43</v>
      </c>
      <c r="CT55" s="15">
        <v>590</v>
      </c>
      <c r="CU55" s="15">
        <v>739</v>
      </c>
      <c r="CV55" s="15">
        <v>184</v>
      </c>
      <c r="CW55" s="15">
        <v>72</v>
      </c>
      <c r="CX55" s="15">
        <v>128</v>
      </c>
      <c r="CY55" s="15">
        <v>2244</v>
      </c>
      <c r="CZ55" s="15">
        <v>88</v>
      </c>
      <c r="DA55" s="15">
        <v>160</v>
      </c>
      <c r="DB55" s="15">
        <v>3615</v>
      </c>
      <c r="DC55" s="15">
        <v>85993</v>
      </c>
    </row>
    <row r="56" spans="2:107" x14ac:dyDescent="0.3">
      <c r="B56" s="13">
        <v>42736</v>
      </c>
      <c r="C56" s="15">
        <v>2664</v>
      </c>
      <c r="D56" s="15">
        <v>624</v>
      </c>
      <c r="E56" s="15">
        <v>224</v>
      </c>
      <c r="F56" s="15">
        <v>301</v>
      </c>
      <c r="G56" s="15">
        <v>7978</v>
      </c>
      <c r="H56" s="15">
        <v>320</v>
      </c>
      <c r="I56" s="15">
        <v>703</v>
      </c>
      <c r="J56" s="15">
        <v>12814</v>
      </c>
      <c r="K56" s="15"/>
      <c r="L56" s="15"/>
      <c r="M56" s="15"/>
      <c r="N56" s="15"/>
      <c r="O56" s="15"/>
      <c r="P56" s="15"/>
      <c r="Q56" s="15"/>
      <c r="R56" s="15"/>
      <c r="S56" s="15">
        <v>2814</v>
      </c>
      <c r="T56" s="15">
        <v>655</v>
      </c>
      <c r="U56" s="15">
        <v>239</v>
      </c>
      <c r="V56" s="15">
        <v>302</v>
      </c>
      <c r="W56" s="15">
        <v>8386</v>
      </c>
      <c r="X56" s="15">
        <v>323</v>
      </c>
      <c r="Y56" s="15">
        <v>759</v>
      </c>
      <c r="Z56" s="15">
        <v>13478</v>
      </c>
      <c r="AA56" s="15"/>
      <c r="AB56" s="15"/>
      <c r="AC56" s="15"/>
      <c r="AD56" s="15"/>
      <c r="AE56" s="15"/>
      <c r="AF56" s="15"/>
      <c r="AG56" s="15"/>
      <c r="AH56" s="15"/>
      <c r="AI56" s="15">
        <v>667</v>
      </c>
      <c r="AJ56" s="15">
        <v>65</v>
      </c>
      <c r="AK56" s="15">
        <v>29</v>
      </c>
      <c r="AL56" s="15">
        <v>46</v>
      </c>
      <c r="AM56" s="15">
        <v>1300</v>
      </c>
      <c r="AN56" s="15">
        <v>34</v>
      </c>
      <c r="AO56" s="15">
        <v>137</v>
      </c>
      <c r="AP56" s="15">
        <v>2278</v>
      </c>
      <c r="AQ56" s="15">
        <v>301</v>
      </c>
      <c r="AR56" s="15">
        <v>69</v>
      </c>
      <c r="AS56" s="15">
        <v>31</v>
      </c>
      <c r="AT56" s="15">
        <v>41</v>
      </c>
      <c r="AU56" s="15">
        <v>942</v>
      </c>
      <c r="AV56" s="15">
        <v>33</v>
      </c>
      <c r="AW56" s="15">
        <v>70</v>
      </c>
      <c r="AX56" s="15">
        <v>1487</v>
      </c>
      <c r="AY56" s="15">
        <v>587</v>
      </c>
      <c r="AZ56" s="15">
        <v>228</v>
      </c>
      <c r="BA56" s="15">
        <v>72</v>
      </c>
      <c r="BB56" s="15">
        <v>72</v>
      </c>
      <c r="BC56" s="15">
        <v>2229</v>
      </c>
      <c r="BD56" s="15">
        <v>75</v>
      </c>
      <c r="BE56" s="15">
        <v>275</v>
      </c>
      <c r="BF56" s="15">
        <v>3538</v>
      </c>
      <c r="BG56" s="15">
        <v>349</v>
      </c>
      <c r="BH56" s="15">
        <v>81</v>
      </c>
      <c r="BI56" s="15">
        <v>44</v>
      </c>
      <c r="BJ56" s="15">
        <v>46</v>
      </c>
      <c r="BK56" s="15">
        <v>1340</v>
      </c>
      <c r="BL56" s="15">
        <v>68</v>
      </c>
      <c r="BM56" s="15">
        <v>105</v>
      </c>
      <c r="BN56" s="15">
        <v>2033</v>
      </c>
      <c r="BO56" s="15">
        <v>2038</v>
      </c>
      <c r="BP56" s="15">
        <v>532</v>
      </c>
      <c r="BQ56" s="15">
        <v>217</v>
      </c>
      <c r="BR56" s="15">
        <v>237</v>
      </c>
      <c r="BS56" s="15">
        <v>6385</v>
      </c>
      <c r="BT56" s="15">
        <v>290</v>
      </c>
      <c r="BU56" s="15">
        <v>577</v>
      </c>
      <c r="BV56" s="15">
        <v>10276</v>
      </c>
      <c r="BW56" s="15">
        <v>115</v>
      </c>
      <c r="BX56" s="15">
        <v>11</v>
      </c>
      <c r="BY56" s="15">
        <v>5</v>
      </c>
      <c r="BZ56" s="15">
        <v>3</v>
      </c>
      <c r="CA56" s="15">
        <v>687</v>
      </c>
      <c r="CB56" s="15">
        <v>6</v>
      </c>
      <c r="CC56" s="15">
        <v>10</v>
      </c>
      <c r="CD56" s="15">
        <v>837</v>
      </c>
      <c r="CE56" s="15">
        <v>455</v>
      </c>
      <c r="CF56" s="15">
        <v>108</v>
      </c>
      <c r="CG56" s="15">
        <v>16</v>
      </c>
      <c r="CH56" s="15">
        <v>60</v>
      </c>
      <c r="CI56" s="15">
        <v>1056</v>
      </c>
      <c r="CJ56" s="15">
        <v>26</v>
      </c>
      <c r="CK56" s="15">
        <v>132</v>
      </c>
      <c r="CL56" s="15">
        <v>1853</v>
      </c>
      <c r="CM56" s="15">
        <v>206</v>
      </c>
      <c r="CN56" s="15">
        <v>4</v>
      </c>
      <c r="CO56" s="15">
        <v>1</v>
      </c>
      <c r="CP56" s="15">
        <v>2</v>
      </c>
      <c r="CQ56" s="15">
        <v>258</v>
      </c>
      <c r="CR56" s="15">
        <v>1</v>
      </c>
      <c r="CS56" s="15">
        <v>40</v>
      </c>
      <c r="CT56" s="15">
        <v>512</v>
      </c>
      <c r="CU56" s="15">
        <v>499</v>
      </c>
      <c r="CV56" s="15">
        <v>126</v>
      </c>
      <c r="CW56" s="15">
        <v>42</v>
      </c>
      <c r="CX56" s="15">
        <v>59</v>
      </c>
      <c r="CY56" s="15">
        <v>1410</v>
      </c>
      <c r="CZ56" s="15">
        <v>63</v>
      </c>
      <c r="DA56" s="15">
        <v>95</v>
      </c>
      <c r="DB56" s="15">
        <v>2294</v>
      </c>
      <c r="DC56" s="15">
        <v>51400</v>
      </c>
    </row>
    <row r="57" spans="2:107" x14ac:dyDescent="0.3">
      <c r="B57" s="13">
        <v>42767</v>
      </c>
      <c r="C57" s="15">
        <v>2615</v>
      </c>
      <c r="D57" s="15">
        <v>719</v>
      </c>
      <c r="E57" s="15">
        <v>213</v>
      </c>
      <c r="F57" s="15">
        <v>289</v>
      </c>
      <c r="G57" s="15">
        <v>8029</v>
      </c>
      <c r="H57" s="15">
        <v>292</v>
      </c>
      <c r="I57" s="15">
        <v>646</v>
      </c>
      <c r="J57" s="15">
        <v>12803</v>
      </c>
      <c r="K57" s="15">
        <v>152024</v>
      </c>
      <c r="L57" s="15">
        <v>46209</v>
      </c>
      <c r="M57" s="15">
        <v>15059</v>
      </c>
      <c r="N57" s="15">
        <v>14176</v>
      </c>
      <c r="O57" s="15">
        <v>547918</v>
      </c>
      <c r="P57" s="15">
        <v>17548</v>
      </c>
      <c r="Q57" s="15">
        <v>39455</v>
      </c>
      <c r="R57" s="15">
        <v>832389</v>
      </c>
      <c r="S57" s="15">
        <v>3010</v>
      </c>
      <c r="T57" s="15">
        <v>784</v>
      </c>
      <c r="U57" s="15">
        <v>246</v>
      </c>
      <c r="V57" s="15">
        <v>309</v>
      </c>
      <c r="W57" s="15">
        <v>9341</v>
      </c>
      <c r="X57" s="15">
        <v>359</v>
      </c>
      <c r="Y57" s="15">
        <v>731</v>
      </c>
      <c r="Z57" s="15">
        <v>14780</v>
      </c>
      <c r="AA57" s="15">
        <v>349469</v>
      </c>
      <c r="AB57" s="15">
        <v>95208</v>
      </c>
      <c r="AC57" s="15">
        <v>31717</v>
      </c>
      <c r="AD57" s="15">
        <v>37875</v>
      </c>
      <c r="AE57" s="15">
        <v>1094160</v>
      </c>
      <c r="AF57" s="15">
        <v>31870</v>
      </c>
      <c r="AG57" s="15">
        <v>99400</v>
      </c>
      <c r="AH57" s="15">
        <v>1739699</v>
      </c>
      <c r="AI57" s="15">
        <v>786</v>
      </c>
      <c r="AJ57" s="15">
        <v>151</v>
      </c>
      <c r="AK57" s="15">
        <v>32</v>
      </c>
      <c r="AL57" s="15">
        <v>59</v>
      </c>
      <c r="AM57" s="15">
        <v>1740</v>
      </c>
      <c r="AN57" s="15">
        <v>45</v>
      </c>
      <c r="AO57" s="15">
        <v>159</v>
      </c>
      <c r="AP57" s="15">
        <v>2972</v>
      </c>
      <c r="AQ57" s="15">
        <v>265</v>
      </c>
      <c r="AR57" s="15">
        <v>84</v>
      </c>
      <c r="AS57" s="15">
        <v>27</v>
      </c>
      <c r="AT57" s="15">
        <v>32</v>
      </c>
      <c r="AU57" s="15">
        <v>1009</v>
      </c>
      <c r="AV57" s="15">
        <v>51</v>
      </c>
      <c r="AW57" s="15">
        <v>76</v>
      </c>
      <c r="AX57" s="15">
        <v>1544</v>
      </c>
      <c r="AY57" s="15">
        <v>577</v>
      </c>
      <c r="AZ57" s="15">
        <v>211</v>
      </c>
      <c r="BA57" s="15">
        <v>77</v>
      </c>
      <c r="BB57" s="15">
        <v>86</v>
      </c>
      <c r="BC57" s="15">
        <v>2222</v>
      </c>
      <c r="BD57" s="15">
        <v>87</v>
      </c>
      <c r="BE57" s="15">
        <v>201</v>
      </c>
      <c r="BF57" s="15">
        <v>3461</v>
      </c>
      <c r="BG57" s="15">
        <v>259</v>
      </c>
      <c r="BH57" s="15">
        <v>81</v>
      </c>
      <c r="BI57" s="15">
        <v>35</v>
      </c>
      <c r="BJ57" s="15">
        <v>32</v>
      </c>
      <c r="BK57" s="15">
        <v>1130</v>
      </c>
      <c r="BL57" s="15">
        <v>51</v>
      </c>
      <c r="BM57" s="15">
        <v>77</v>
      </c>
      <c r="BN57" s="15">
        <v>1665</v>
      </c>
      <c r="BO57" s="15">
        <v>2206</v>
      </c>
      <c r="BP57" s="15">
        <v>588</v>
      </c>
      <c r="BQ57" s="15">
        <v>222</v>
      </c>
      <c r="BR57" s="15">
        <v>231</v>
      </c>
      <c r="BS57" s="15">
        <v>7035</v>
      </c>
      <c r="BT57" s="15">
        <v>317</v>
      </c>
      <c r="BU57" s="15">
        <v>541</v>
      </c>
      <c r="BV57" s="15">
        <v>11140</v>
      </c>
      <c r="BW57" s="15">
        <v>119</v>
      </c>
      <c r="BX57" s="15">
        <v>13</v>
      </c>
      <c r="BY57" s="15">
        <v>6</v>
      </c>
      <c r="BZ57" s="15">
        <v>4</v>
      </c>
      <c r="CA57" s="15">
        <v>778</v>
      </c>
      <c r="CB57" s="15">
        <v>10</v>
      </c>
      <c r="CC57" s="15">
        <v>7</v>
      </c>
      <c r="CD57" s="15">
        <v>937</v>
      </c>
      <c r="CE57" s="15">
        <v>415</v>
      </c>
      <c r="CF57" s="15">
        <v>146</v>
      </c>
      <c r="CG57" s="15">
        <v>14</v>
      </c>
      <c r="CH57" s="15">
        <v>69</v>
      </c>
      <c r="CI57" s="15">
        <v>1151</v>
      </c>
      <c r="CJ57" s="15">
        <v>25</v>
      </c>
      <c r="CK57" s="15">
        <v>138</v>
      </c>
      <c r="CL57" s="15">
        <v>1958</v>
      </c>
      <c r="CM57" s="15">
        <v>270</v>
      </c>
      <c r="CN57" s="15">
        <v>37</v>
      </c>
      <c r="CO57" s="15">
        <v>4</v>
      </c>
      <c r="CP57" s="15">
        <v>5</v>
      </c>
      <c r="CQ57" s="15">
        <v>377</v>
      </c>
      <c r="CR57" s="15">
        <v>7</v>
      </c>
      <c r="CS57" s="15">
        <v>45</v>
      </c>
      <c r="CT57" s="15">
        <v>745</v>
      </c>
      <c r="CU57" s="15">
        <v>519</v>
      </c>
      <c r="CV57" s="15">
        <v>141</v>
      </c>
      <c r="CW57" s="15">
        <v>33</v>
      </c>
      <c r="CX57" s="15">
        <v>60</v>
      </c>
      <c r="CY57" s="15">
        <v>1522</v>
      </c>
      <c r="CZ57" s="15">
        <v>79</v>
      </c>
      <c r="DA57" s="15">
        <v>106</v>
      </c>
      <c r="DB57" s="15">
        <v>2460</v>
      </c>
      <c r="DC57" s="15">
        <v>2626553</v>
      </c>
    </row>
    <row r="58" spans="2:107" x14ac:dyDescent="0.3">
      <c r="B58" s="13">
        <v>42795</v>
      </c>
      <c r="C58" s="15">
        <v>3777</v>
      </c>
      <c r="D58" s="15">
        <v>1010</v>
      </c>
      <c r="E58" s="15">
        <v>311</v>
      </c>
      <c r="F58" s="15">
        <v>453</v>
      </c>
      <c r="G58" s="15">
        <v>11889</v>
      </c>
      <c r="H58" s="15">
        <v>417</v>
      </c>
      <c r="I58" s="15">
        <v>1037</v>
      </c>
      <c r="J58" s="15">
        <v>18894</v>
      </c>
      <c r="K58" s="15">
        <v>151628</v>
      </c>
      <c r="L58" s="15">
        <v>46110</v>
      </c>
      <c r="M58" s="15">
        <v>15014</v>
      </c>
      <c r="N58" s="15">
        <v>14151</v>
      </c>
      <c r="O58" s="15">
        <v>550531</v>
      </c>
      <c r="P58" s="15">
        <v>17454</v>
      </c>
      <c r="Q58" s="15">
        <v>39393</v>
      </c>
      <c r="R58" s="15">
        <v>834281</v>
      </c>
      <c r="S58" s="15">
        <v>3877</v>
      </c>
      <c r="T58" s="15">
        <v>1059</v>
      </c>
      <c r="U58" s="15">
        <v>307</v>
      </c>
      <c r="V58" s="15">
        <v>530</v>
      </c>
      <c r="W58" s="15">
        <v>13760</v>
      </c>
      <c r="X58" s="15">
        <v>1528</v>
      </c>
      <c r="Y58" s="15">
        <v>1082</v>
      </c>
      <c r="Z58" s="15">
        <v>22143</v>
      </c>
      <c r="AA58" s="15">
        <v>349876</v>
      </c>
      <c r="AB58" s="15">
        <v>95308</v>
      </c>
      <c r="AC58" s="15">
        <v>31677</v>
      </c>
      <c r="AD58" s="15">
        <v>37912</v>
      </c>
      <c r="AE58" s="15">
        <v>1095415</v>
      </c>
      <c r="AF58" s="15">
        <v>31989</v>
      </c>
      <c r="AG58" s="15">
        <v>99357</v>
      </c>
      <c r="AH58" s="15">
        <v>1741534</v>
      </c>
      <c r="AI58" s="15">
        <v>1103</v>
      </c>
      <c r="AJ58" s="15">
        <v>166</v>
      </c>
      <c r="AK58" s="15">
        <v>44</v>
      </c>
      <c r="AL58" s="15">
        <v>76</v>
      </c>
      <c r="AM58" s="15">
        <v>2349</v>
      </c>
      <c r="AN58" s="15">
        <v>64</v>
      </c>
      <c r="AO58" s="15">
        <v>230</v>
      </c>
      <c r="AP58" s="15">
        <v>4032</v>
      </c>
      <c r="AQ58" s="15">
        <v>320</v>
      </c>
      <c r="AR58" s="15">
        <v>88</v>
      </c>
      <c r="AS58" s="15">
        <v>37</v>
      </c>
      <c r="AT58" s="15">
        <v>52</v>
      </c>
      <c r="AU58" s="15">
        <v>1287</v>
      </c>
      <c r="AV58" s="15">
        <v>53</v>
      </c>
      <c r="AW58" s="15">
        <v>109</v>
      </c>
      <c r="AX58" s="15">
        <v>1946</v>
      </c>
      <c r="AY58" s="15">
        <v>825</v>
      </c>
      <c r="AZ58" s="15">
        <v>333</v>
      </c>
      <c r="BA58" s="15">
        <v>102</v>
      </c>
      <c r="BB58" s="15">
        <v>117</v>
      </c>
      <c r="BC58" s="15">
        <v>3197</v>
      </c>
      <c r="BD58" s="15">
        <v>128</v>
      </c>
      <c r="BE58" s="15">
        <v>332</v>
      </c>
      <c r="BF58" s="15">
        <v>5034</v>
      </c>
      <c r="BG58" s="15">
        <v>390</v>
      </c>
      <c r="BH58" s="15">
        <v>122</v>
      </c>
      <c r="BI58" s="15">
        <v>39</v>
      </c>
      <c r="BJ58" s="15">
        <v>39</v>
      </c>
      <c r="BK58" s="15">
        <v>1522</v>
      </c>
      <c r="BL58" s="15">
        <v>60</v>
      </c>
      <c r="BM58" s="15">
        <v>110</v>
      </c>
      <c r="BN58" s="15">
        <v>2282</v>
      </c>
      <c r="BO58" s="15">
        <v>2854</v>
      </c>
      <c r="BP58" s="15">
        <v>852</v>
      </c>
      <c r="BQ58" s="15">
        <v>268</v>
      </c>
      <c r="BR58" s="15">
        <v>370</v>
      </c>
      <c r="BS58" s="15">
        <v>10563</v>
      </c>
      <c r="BT58" s="15">
        <v>1356</v>
      </c>
      <c r="BU58" s="15">
        <v>829</v>
      </c>
      <c r="BV58" s="15">
        <v>17092</v>
      </c>
      <c r="BW58" s="15">
        <v>127</v>
      </c>
      <c r="BX58" s="15">
        <v>10</v>
      </c>
      <c r="BY58" s="15">
        <v>15</v>
      </c>
      <c r="BZ58" s="15">
        <v>1</v>
      </c>
      <c r="CA58" s="15">
        <v>997</v>
      </c>
      <c r="CB58" s="15">
        <v>7</v>
      </c>
      <c r="CC58" s="15">
        <v>15</v>
      </c>
      <c r="CD58" s="15">
        <v>1172</v>
      </c>
      <c r="CE58" s="15">
        <v>680</v>
      </c>
      <c r="CF58" s="15">
        <v>190</v>
      </c>
      <c r="CG58" s="15">
        <v>24</v>
      </c>
      <c r="CH58" s="15">
        <v>153</v>
      </c>
      <c r="CI58" s="15">
        <v>1883</v>
      </c>
      <c r="CJ58" s="15">
        <v>153</v>
      </c>
      <c r="CK58" s="15">
        <v>179</v>
      </c>
      <c r="CL58" s="15">
        <v>3262</v>
      </c>
      <c r="CM58" s="15">
        <v>216</v>
      </c>
      <c r="CN58" s="15">
        <v>7</v>
      </c>
      <c r="CO58" s="15"/>
      <c r="CP58" s="15">
        <v>6</v>
      </c>
      <c r="CQ58" s="15">
        <v>317</v>
      </c>
      <c r="CR58" s="15">
        <v>12</v>
      </c>
      <c r="CS58" s="15">
        <v>59</v>
      </c>
      <c r="CT58" s="15">
        <v>617</v>
      </c>
      <c r="CU58" s="15">
        <v>587</v>
      </c>
      <c r="CV58" s="15">
        <v>198</v>
      </c>
      <c r="CW58" s="15">
        <v>50</v>
      </c>
      <c r="CX58" s="15">
        <v>118</v>
      </c>
      <c r="CY58" s="15">
        <v>1973</v>
      </c>
      <c r="CZ58" s="15">
        <v>71</v>
      </c>
      <c r="DA58" s="15">
        <v>145</v>
      </c>
      <c r="DB58" s="15">
        <v>3142</v>
      </c>
      <c r="DC58" s="15">
        <v>2655431</v>
      </c>
    </row>
    <row r="59" spans="2:107" x14ac:dyDescent="0.3">
      <c r="B59" s="13">
        <v>42826</v>
      </c>
      <c r="C59" s="15">
        <v>3312</v>
      </c>
      <c r="D59" s="15">
        <v>791</v>
      </c>
      <c r="E59" s="15">
        <v>291</v>
      </c>
      <c r="F59" s="15">
        <v>402</v>
      </c>
      <c r="G59" s="15">
        <v>10169</v>
      </c>
      <c r="H59" s="15">
        <v>347</v>
      </c>
      <c r="I59" s="15">
        <v>899</v>
      </c>
      <c r="J59" s="15">
        <v>16211</v>
      </c>
      <c r="K59" s="15"/>
      <c r="L59" s="15"/>
      <c r="M59" s="15"/>
      <c r="N59" s="15"/>
      <c r="O59" s="15"/>
      <c r="P59" s="15"/>
      <c r="Q59" s="15"/>
      <c r="R59" s="15"/>
      <c r="S59" s="15">
        <v>3687</v>
      </c>
      <c r="T59" s="15">
        <v>822</v>
      </c>
      <c r="U59" s="15">
        <v>280</v>
      </c>
      <c r="V59" s="15">
        <v>427</v>
      </c>
      <c r="W59" s="15">
        <v>10930</v>
      </c>
      <c r="X59" s="15">
        <v>385</v>
      </c>
      <c r="Y59" s="15">
        <v>972</v>
      </c>
      <c r="Z59" s="15">
        <v>17503</v>
      </c>
      <c r="AA59" s="15"/>
      <c r="AB59" s="15"/>
      <c r="AC59" s="15"/>
      <c r="AD59" s="15"/>
      <c r="AE59" s="15"/>
      <c r="AF59" s="15"/>
      <c r="AG59" s="15"/>
      <c r="AH59" s="15"/>
      <c r="AI59" s="15">
        <v>934</v>
      </c>
      <c r="AJ59" s="15">
        <v>125</v>
      </c>
      <c r="AK59" s="15">
        <v>48</v>
      </c>
      <c r="AL59" s="15">
        <v>70</v>
      </c>
      <c r="AM59" s="15">
        <v>1970</v>
      </c>
      <c r="AN59" s="15">
        <v>56</v>
      </c>
      <c r="AO59" s="15">
        <v>197</v>
      </c>
      <c r="AP59" s="15">
        <v>3400</v>
      </c>
      <c r="AQ59" s="15">
        <v>314</v>
      </c>
      <c r="AR59" s="15">
        <v>79</v>
      </c>
      <c r="AS59" s="15">
        <v>29</v>
      </c>
      <c r="AT59" s="15">
        <v>68</v>
      </c>
      <c r="AU59" s="15">
        <v>1119</v>
      </c>
      <c r="AV59" s="15">
        <v>55</v>
      </c>
      <c r="AW59" s="15">
        <v>72</v>
      </c>
      <c r="AX59" s="15">
        <v>1736</v>
      </c>
      <c r="AY59" s="15">
        <v>841</v>
      </c>
      <c r="AZ59" s="15">
        <v>265</v>
      </c>
      <c r="BA59" s="15">
        <v>76</v>
      </c>
      <c r="BB59" s="15">
        <v>104</v>
      </c>
      <c r="BC59" s="15">
        <v>2805</v>
      </c>
      <c r="BD59" s="15">
        <v>100</v>
      </c>
      <c r="BE59" s="15">
        <v>323</v>
      </c>
      <c r="BF59" s="15">
        <v>4514</v>
      </c>
      <c r="BG59" s="15">
        <v>368</v>
      </c>
      <c r="BH59" s="15">
        <v>103</v>
      </c>
      <c r="BI59" s="15">
        <v>38</v>
      </c>
      <c r="BJ59" s="15">
        <v>51</v>
      </c>
      <c r="BK59" s="15">
        <v>1470</v>
      </c>
      <c r="BL59" s="15">
        <v>66</v>
      </c>
      <c r="BM59" s="15">
        <v>116</v>
      </c>
      <c r="BN59" s="15">
        <v>2212</v>
      </c>
      <c r="BO59" s="15">
        <v>2596</v>
      </c>
      <c r="BP59" s="15">
        <v>658</v>
      </c>
      <c r="BQ59" s="15">
        <v>249</v>
      </c>
      <c r="BR59" s="15">
        <v>304</v>
      </c>
      <c r="BS59" s="15">
        <v>8182</v>
      </c>
      <c r="BT59" s="15">
        <v>333</v>
      </c>
      <c r="BU59" s="15">
        <v>740</v>
      </c>
      <c r="BV59" s="15">
        <v>13062</v>
      </c>
      <c r="BW59" s="15">
        <v>125</v>
      </c>
      <c r="BX59" s="15">
        <v>6</v>
      </c>
      <c r="BY59" s="15">
        <v>9</v>
      </c>
      <c r="BZ59" s="15">
        <v>3</v>
      </c>
      <c r="CA59" s="15">
        <v>831</v>
      </c>
      <c r="CB59" s="15">
        <v>6</v>
      </c>
      <c r="CC59" s="15">
        <v>13</v>
      </c>
      <c r="CD59" s="15">
        <v>993</v>
      </c>
      <c r="CE59" s="15">
        <v>689</v>
      </c>
      <c r="CF59" s="15">
        <v>149</v>
      </c>
      <c r="CG59" s="15">
        <v>20</v>
      </c>
      <c r="CH59" s="15">
        <v>120</v>
      </c>
      <c r="CI59" s="15">
        <v>1571</v>
      </c>
      <c r="CJ59" s="15">
        <v>37</v>
      </c>
      <c r="CK59" s="15">
        <v>182</v>
      </c>
      <c r="CL59" s="15">
        <v>2768</v>
      </c>
      <c r="CM59" s="15">
        <v>277</v>
      </c>
      <c r="CN59" s="15">
        <v>9</v>
      </c>
      <c r="CO59" s="15">
        <v>2</v>
      </c>
      <c r="CP59" s="15"/>
      <c r="CQ59" s="15">
        <v>346</v>
      </c>
      <c r="CR59" s="15">
        <v>9</v>
      </c>
      <c r="CS59" s="15">
        <v>37</v>
      </c>
      <c r="CT59" s="15">
        <v>680</v>
      </c>
      <c r="CU59" s="15">
        <v>586</v>
      </c>
      <c r="CV59" s="15">
        <v>130</v>
      </c>
      <c r="CW59" s="15">
        <v>40</v>
      </c>
      <c r="CX59" s="15">
        <v>83</v>
      </c>
      <c r="CY59" s="15">
        <v>1714</v>
      </c>
      <c r="CZ59" s="15">
        <v>59</v>
      </c>
      <c r="DA59" s="15">
        <v>129</v>
      </c>
      <c r="DB59" s="15">
        <v>2741</v>
      </c>
      <c r="DC59" s="15">
        <v>65820</v>
      </c>
    </row>
    <row r="60" spans="2:107" x14ac:dyDescent="0.3">
      <c r="B60" s="13">
        <v>42856</v>
      </c>
      <c r="C60" s="15">
        <v>4046</v>
      </c>
      <c r="D60" s="15">
        <v>994</v>
      </c>
      <c r="E60" s="15">
        <v>303</v>
      </c>
      <c r="F60" s="15">
        <v>441</v>
      </c>
      <c r="G60" s="15">
        <v>11665</v>
      </c>
      <c r="H60" s="15">
        <v>341</v>
      </c>
      <c r="I60" s="15">
        <v>953</v>
      </c>
      <c r="J60" s="15">
        <v>18743</v>
      </c>
      <c r="K60" s="15"/>
      <c r="L60" s="15"/>
      <c r="M60" s="15"/>
      <c r="N60" s="15"/>
      <c r="O60" s="15"/>
      <c r="P60" s="15"/>
      <c r="Q60" s="15"/>
      <c r="R60" s="15"/>
      <c r="S60" s="15">
        <v>3988</v>
      </c>
      <c r="T60" s="15">
        <v>996</v>
      </c>
      <c r="U60" s="15">
        <v>298</v>
      </c>
      <c r="V60" s="15">
        <v>470</v>
      </c>
      <c r="W60" s="15">
        <v>11841</v>
      </c>
      <c r="X60" s="15">
        <v>395</v>
      </c>
      <c r="Y60" s="15">
        <v>996</v>
      </c>
      <c r="Z60" s="15">
        <v>18984</v>
      </c>
      <c r="AA60" s="15"/>
      <c r="AB60" s="15"/>
      <c r="AC60" s="15"/>
      <c r="AD60" s="15"/>
      <c r="AE60" s="15"/>
      <c r="AF60" s="15"/>
      <c r="AG60" s="15"/>
      <c r="AH60" s="15"/>
      <c r="AI60" s="15">
        <v>1130</v>
      </c>
      <c r="AJ60" s="15">
        <v>153</v>
      </c>
      <c r="AK60" s="15">
        <v>47</v>
      </c>
      <c r="AL60" s="15">
        <v>93</v>
      </c>
      <c r="AM60" s="15">
        <v>2363</v>
      </c>
      <c r="AN60" s="15">
        <v>57</v>
      </c>
      <c r="AO60" s="15">
        <v>211</v>
      </c>
      <c r="AP60" s="15">
        <v>4054</v>
      </c>
      <c r="AQ60" s="15">
        <v>354</v>
      </c>
      <c r="AR60" s="15">
        <v>94</v>
      </c>
      <c r="AS60" s="15">
        <v>34</v>
      </c>
      <c r="AT60" s="15">
        <v>51</v>
      </c>
      <c r="AU60" s="15">
        <v>1167</v>
      </c>
      <c r="AV60" s="15">
        <v>38</v>
      </c>
      <c r="AW60" s="15">
        <v>76</v>
      </c>
      <c r="AX60" s="15">
        <v>1814</v>
      </c>
      <c r="AY60" s="15">
        <v>904</v>
      </c>
      <c r="AZ60" s="15">
        <v>267</v>
      </c>
      <c r="BA60" s="15">
        <v>64</v>
      </c>
      <c r="BB60" s="15">
        <v>123</v>
      </c>
      <c r="BC60" s="15">
        <v>2905</v>
      </c>
      <c r="BD60" s="15">
        <v>79</v>
      </c>
      <c r="BE60" s="15">
        <v>307</v>
      </c>
      <c r="BF60" s="15">
        <v>4649</v>
      </c>
      <c r="BG60" s="15">
        <v>398</v>
      </c>
      <c r="BH60" s="15">
        <v>113</v>
      </c>
      <c r="BI60" s="15">
        <v>58</v>
      </c>
      <c r="BJ60" s="15">
        <v>50</v>
      </c>
      <c r="BK60" s="15">
        <v>1571</v>
      </c>
      <c r="BL60" s="15">
        <v>64</v>
      </c>
      <c r="BM60" s="15">
        <v>114</v>
      </c>
      <c r="BN60" s="15">
        <v>2368</v>
      </c>
      <c r="BO60" s="15">
        <v>2953</v>
      </c>
      <c r="BP60" s="15">
        <v>751</v>
      </c>
      <c r="BQ60" s="15">
        <v>261</v>
      </c>
      <c r="BR60" s="15">
        <v>327</v>
      </c>
      <c r="BS60" s="15">
        <v>8897</v>
      </c>
      <c r="BT60" s="15">
        <v>356</v>
      </c>
      <c r="BU60" s="15">
        <v>753</v>
      </c>
      <c r="BV60" s="15">
        <v>14298</v>
      </c>
      <c r="BW60" s="15">
        <v>159</v>
      </c>
      <c r="BX60" s="15">
        <v>5</v>
      </c>
      <c r="BY60" s="15">
        <v>14</v>
      </c>
      <c r="BZ60" s="15">
        <v>2</v>
      </c>
      <c r="CA60" s="15">
        <v>978</v>
      </c>
      <c r="CB60" s="15">
        <v>8</v>
      </c>
      <c r="CC60" s="15">
        <v>15</v>
      </c>
      <c r="CD60" s="15">
        <v>1181</v>
      </c>
      <c r="CE60" s="15">
        <v>651</v>
      </c>
      <c r="CF60" s="15">
        <v>203</v>
      </c>
      <c r="CG60" s="15">
        <v>23</v>
      </c>
      <c r="CH60" s="15">
        <v>136</v>
      </c>
      <c r="CI60" s="15">
        <v>1623</v>
      </c>
      <c r="CJ60" s="15">
        <v>23</v>
      </c>
      <c r="CK60" s="15">
        <v>178</v>
      </c>
      <c r="CL60" s="15">
        <v>2837</v>
      </c>
      <c r="CM60" s="15">
        <v>225</v>
      </c>
      <c r="CN60" s="15">
        <v>37</v>
      </c>
      <c r="CO60" s="15"/>
      <c r="CP60" s="15">
        <v>5</v>
      </c>
      <c r="CQ60" s="15">
        <v>343</v>
      </c>
      <c r="CR60" s="15">
        <v>8</v>
      </c>
      <c r="CS60" s="15">
        <v>50</v>
      </c>
      <c r="CT60" s="15">
        <v>668</v>
      </c>
      <c r="CU60" s="15">
        <v>652</v>
      </c>
      <c r="CV60" s="15">
        <v>197</v>
      </c>
      <c r="CW60" s="15">
        <v>56</v>
      </c>
      <c r="CX60" s="15">
        <v>75</v>
      </c>
      <c r="CY60" s="15">
        <v>1908</v>
      </c>
      <c r="CZ60" s="15">
        <v>85</v>
      </c>
      <c r="DA60" s="15">
        <v>150</v>
      </c>
      <c r="DB60" s="15">
        <v>3123</v>
      </c>
      <c r="DC60" s="15">
        <v>72719</v>
      </c>
    </row>
    <row r="61" spans="2:107" x14ac:dyDescent="0.3">
      <c r="B61" s="13">
        <v>42887</v>
      </c>
      <c r="C61" s="15">
        <v>3879</v>
      </c>
      <c r="D61" s="15">
        <v>929</v>
      </c>
      <c r="E61" s="15">
        <v>291</v>
      </c>
      <c r="F61" s="15">
        <v>468</v>
      </c>
      <c r="G61" s="15">
        <v>11417</v>
      </c>
      <c r="H61" s="15">
        <v>358</v>
      </c>
      <c r="I61" s="15">
        <v>924</v>
      </c>
      <c r="J61" s="15">
        <v>18266</v>
      </c>
      <c r="K61" s="15"/>
      <c r="L61" s="15"/>
      <c r="M61" s="15"/>
      <c r="N61" s="15"/>
      <c r="O61" s="15"/>
      <c r="P61" s="15"/>
      <c r="Q61" s="15"/>
      <c r="R61" s="15"/>
      <c r="S61" s="15">
        <v>3968</v>
      </c>
      <c r="T61" s="15">
        <v>1020</v>
      </c>
      <c r="U61" s="15">
        <v>313</v>
      </c>
      <c r="V61" s="15">
        <v>492</v>
      </c>
      <c r="W61" s="15">
        <v>12042</v>
      </c>
      <c r="X61" s="15">
        <v>463</v>
      </c>
      <c r="Y61" s="15">
        <v>1019</v>
      </c>
      <c r="Z61" s="15">
        <v>19317</v>
      </c>
      <c r="AA61" s="15"/>
      <c r="AB61" s="15"/>
      <c r="AC61" s="15"/>
      <c r="AD61" s="15"/>
      <c r="AE61" s="15"/>
      <c r="AF61" s="15"/>
      <c r="AG61" s="15"/>
      <c r="AH61" s="15"/>
      <c r="AI61" s="15">
        <v>1110</v>
      </c>
      <c r="AJ61" s="15">
        <v>154</v>
      </c>
      <c r="AK61" s="15">
        <v>55</v>
      </c>
      <c r="AL61" s="15">
        <v>80</v>
      </c>
      <c r="AM61" s="15">
        <v>2246</v>
      </c>
      <c r="AN61" s="15">
        <v>48</v>
      </c>
      <c r="AO61" s="15">
        <v>211</v>
      </c>
      <c r="AP61" s="15">
        <v>3904</v>
      </c>
      <c r="AQ61" s="15">
        <v>371</v>
      </c>
      <c r="AR61" s="15">
        <v>85</v>
      </c>
      <c r="AS61" s="15">
        <v>40</v>
      </c>
      <c r="AT61" s="15">
        <v>41</v>
      </c>
      <c r="AU61" s="15">
        <v>1267</v>
      </c>
      <c r="AV61" s="15">
        <v>64</v>
      </c>
      <c r="AW61" s="15">
        <v>87</v>
      </c>
      <c r="AX61" s="15">
        <v>1955</v>
      </c>
      <c r="AY61" s="15">
        <v>950</v>
      </c>
      <c r="AZ61" s="15">
        <v>325</v>
      </c>
      <c r="BA61" s="15">
        <v>85</v>
      </c>
      <c r="BB61" s="15">
        <v>126</v>
      </c>
      <c r="BC61" s="15">
        <v>3206</v>
      </c>
      <c r="BD61" s="15">
        <v>90</v>
      </c>
      <c r="BE61" s="15">
        <v>321</v>
      </c>
      <c r="BF61" s="15">
        <v>5103</v>
      </c>
      <c r="BG61" s="15">
        <v>442</v>
      </c>
      <c r="BH61" s="15">
        <v>120</v>
      </c>
      <c r="BI61" s="15">
        <v>54</v>
      </c>
      <c r="BJ61" s="15">
        <v>83</v>
      </c>
      <c r="BK61" s="15">
        <v>1681</v>
      </c>
      <c r="BL61" s="15">
        <v>63</v>
      </c>
      <c r="BM61" s="15">
        <v>145</v>
      </c>
      <c r="BN61" s="15">
        <v>2588</v>
      </c>
      <c r="BO61" s="15">
        <v>2961</v>
      </c>
      <c r="BP61" s="15">
        <v>799</v>
      </c>
      <c r="BQ61" s="15">
        <v>262</v>
      </c>
      <c r="BR61" s="15">
        <v>334</v>
      </c>
      <c r="BS61" s="15">
        <v>9107</v>
      </c>
      <c r="BT61" s="15">
        <v>379</v>
      </c>
      <c r="BU61" s="15">
        <v>776</v>
      </c>
      <c r="BV61" s="15">
        <v>14618</v>
      </c>
      <c r="BW61" s="15">
        <v>140</v>
      </c>
      <c r="BX61" s="15">
        <v>7</v>
      </c>
      <c r="BY61" s="15">
        <v>20</v>
      </c>
      <c r="BZ61" s="15"/>
      <c r="CA61" s="15">
        <v>961</v>
      </c>
      <c r="CB61" s="15">
        <v>13</v>
      </c>
      <c r="CC61" s="15">
        <v>14</v>
      </c>
      <c r="CD61" s="15">
        <v>1155</v>
      </c>
      <c r="CE61" s="15">
        <v>658</v>
      </c>
      <c r="CF61" s="15">
        <v>195</v>
      </c>
      <c r="CG61" s="15">
        <v>29</v>
      </c>
      <c r="CH61" s="15">
        <v>157</v>
      </c>
      <c r="CI61" s="15">
        <v>1657</v>
      </c>
      <c r="CJ61" s="15">
        <v>27</v>
      </c>
      <c r="CK61" s="15">
        <v>197</v>
      </c>
      <c r="CL61" s="15">
        <v>2920</v>
      </c>
      <c r="CM61" s="15">
        <v>209</v>
      </c>
      <c r="CN61" s="15">
        <v>19</v>
      </c>
      <c r="CO61" s="15">
        <v>2</v>
      </c>
      <c r="CP61" s="15">
        <v>1</v>
      </c>
      <c r="CQ61" s="15">
        <v>317</v>
      </c>
      <c r="CR61" s="15">
        <v>44</v>
      </c>
      <c r="CS61" s="15">
        <v>32</v>
      </c>
      <c r="CT61" s="15">
        <v>624</v>
      </c>
      <c r="CU61" s="15">
        <v>588</v>
      </c>
      <c r="CV61" s="15">
        <v>197</v>
      </c>
      <c r="CW61" s="15">
        <v>36</v>
      </c>
      <c r="CX61" s="15">
        <v>85</v>
      </c>
      <c r="CY61" s="15">
        <v>1840</v>
      </c>
      <c r="CZ61" s="15">
        <v>71</v>
      </c>
      <c r="DA61" s="15">
        <v>141</v>
      </c>
      <c r="DB61" s="15">
        <v>2958</v>
      </c>
      <c r="DC61" s="15">
        <v>73408</v>
      </c>
    </row>
    <row r="62" spans="2:107" x14ac:dyDescent="0.3">
      <c r="B62" s="13">
        <v>42917</v>
      </c>
      <c r="C62" s="15">
        <v>3250</v>
      </c>
      <c r="D62" s="15">
        <v>763</v>
      </c>
      <c r="E62" s="15">
        <v>224</v>
      </c>
      <c r="F62" s="15">
        <v>395</v>
      </c>
      <c r="G62" s="15">
        <v>9657</v>
      </c>
      <c r="H62" s="15">
        <v>336</v>
      </c>
      <c r="I62" s="15">
        <v>826</v>
      </c>
      <c r="J62" s="15">
        <v>15451</v>
      </c>
      <c r="K62" s="15"/>
      <c r="L62" s="15"/>
      <c r="M62" s="15"/>
      <c r="N62" s="15"/>
      <c r="O62" s="15"/>
      <c r="P62" s="15"/>
      <c r="Q62" s="15"/>
      <c r="R62" s="15"/>
      <c r="S62" s="15">
        <v>3320</v>
      </c>
      <c r="T62" s="15">
        <v>837</v>
      </c>
      <c r="U62" s="15">
        <v>237</v>
      </c>
      <c r="V62" s="15">
        <v>392</v>
      </c>
      <c r="W62" s="15">
        <v>9905</v>
      </c>
      <c r="X62" s="15">
        <v>350</v>
      </c>
      <c r="Y62" s="15">
        <v>836</v>
      </c>
      <c r="Z62" s="15">
        <v>15877</v>
      </c>
      <c r="AA62" s="15"/>
      <c r="AB62" s="15"/>
      <c r="AC62" s="15"/>
      <c r="AD62" s="15"/>
      <c r="AE62" s="15"/>
      <c r="AF62" s="15"/>
      <c r="AG62" s="15"/>
      <c r="AH62" s="15"/>
      <c r="AI62" s="15">
        <v>1000</v>
      </c>
      <c r="AJ62" s="15">
        <v>168</v>
      </c>
      <c r="AK62" s="15">
        <v>42</v>
      </c>
      <c r="AL62" s="15">
        <v>92</v>
      </c>
      <c r="AM62" s="15">
        <v>2090</v>
      </c>
      <c r="AN62" s="15">
        <v>44</v>
      </c>
      <c r="AO62" s="15">
        <v>165</v>
      </c>
      <c r="AP62" s="15">
        <v>3601</v>
      </c>
      <c r="AQ62" s="15">
        <v>316</v>
      </c>
      <c r="AR62" s="15">
        <v>78</v>
      </c>
      <c r="AS62" s="15">
        <v>30</v>
      </c>
      <c r="AT62" s="15">
        <v>40</v>
      </c>
      <c r="AU62" s="15">
        <v>1138</v>
      </c>
      <c r="AV62" s="15">
        <v>37</v>
      </c>
      <c r="AW62" s="15">
        <v>97</v>
      </c>
      <c r="AX62" s="15">
        <v>1736</v>
      </c>
      <c r="AY62" s="15">
        <v>756</v>
      </c>
      <c r="AZ62" s="15">
        <v>246</v>
      </c>
      <c r="BA62" s="15">
        <v>59</v>
      </c>
      <c r="BB62" s="15">
        <v>127</v>
      </c>
      <c r="BC62" s="15">
        <v>2478</v>
      </c>
      <c r="BD62" s="15">
        <v>76</v>
      </c>
      <c r="BE62" s="15">
        <v>260</v>
      </c>
      <c r="BF62" s="15">
        <v>4002</v>
      </c>
      <c r="BG62" s="15">
        <v>344</v>
      </c>
      <c r="BH62" s="15">
        <v>96</v>
      </c>
      <c r="BI62" s="15">
        <v>34</v>
      </c>
      <c r="BJ62" s="15">
        <v>46</v>
      </c>
      <c r="BK62" s="15">
        <v>1321</v>
      </c>
      <c r="BL62" s="15">
        <v>49</v>
      </c>
      <c r="BM62" s="15">
        <v>106</v>
      </c>
      <c r="BN62" s="15">
        <v>1996</v>
      </c>
      <c r="BO62" s="15">
        <v>2522</v>
      </c>
      <c r="BP62" s="15">
        <v>684</v>
      </c>
      <c r="BQ62" s="15">
        <v>195</v>
      </c>
      <c r="BR62" s="15">
        <v>267</v>
      </c>
      <c r="BS62" s="15">
        <v>7544</v>
      </c>
      <c r="BT62" s="15">
        <v>311</v>
      </c>
      <c r="BU62" s="15">
        <v>633</v>
      </c>
      <c r="BV62" s="15">
        <v>12156</v>
      </c>
      <c r="BW62" s="15">
        <v>130</v>
      </c>
      <c r="BX62" s="15">
        <v>7</v>
      </c>
      <c r="BY62" s="15">
        <v>13</v>
      </c>
      <c r="BZ62" s="15">
        <v>1</v>
      </c>
      <c r="CA62" s="15">
        <v>748</v>
      </c>
      <c r="CB62" s="15">
        <v>6</v>
      </c>
      <c r="CC62" s="15">
        <v>10</v>
      </c>
      <c r="CD62" s="15">
        <v>915</v>
      </c>
      <c r="CE62" s="15">
        <v>557</v>
      </c>
      <c r="CF62" s="15">
        <v>143</v>
      </c>
      <c r="CG62" s="15">
        <v>29</v>
      </c>
      <c r="CH62" s="15">
        <v>122</v>
      </c>
      <c r="CI62" s="15">
        <v>1420</v>
      </c>
      <c r="CJ62" s="15">
        <v>14</v>
      </c>
      <c r="CK62" s="15">
        <v>153</v>
      </c>
      <c r="CL62" s="15">
        <v>2438</v>
      </c>
      <c r="CM62" s="15">
        <v>111</v>
      </c>
      <c r="CN62" s="15">
        <v>3</v>
      </c>
      <c r="CO62" s="15"/>
      <c r="CP62" s="15">
        <v>2</v>
      </c>
      <c r="CQ62" s="15">
        <v>193</v>
      </c>
      <c r="CR62" s="15">
        <v>19</v>
      </c>
      <c r="CS62" s="15">
        <v>40</v>
      </c>
      <c r="CT62" s="15">
        <v>368</v>
      </c>
      <c r="CU62" s="15">
        <v>549</v>
      </c>
      <c r="CV62" s="15">
        <v>138</v>
      </c>
      <c r="CW62" s="15">
        <v>37</v>
      </c>
      <c r="CX62" s="15">
        <v>54</v>
      </c>
      <c r="CY62" s="15">
        <v>1606</v>
      </c>
      <c r="CZ62" s="15">
        <v>93</v>
      </c>
      <c r="DA62" s="15">
        <v>117</v>
      </c>
      <c r="DB62" s="15">
        <v>2594</v>
      </c>
      <c r="DC62" s="15">
        <v>61134</v>
      </c>
    </row>
    <row r="63" spans="2:107" x14ac:dyDescent="0.3">
      <c r="B63" s="13">
        <v>42948</v>
      </c>
      <c r="C63" s="15">
        <v>3273</v>
      </c>
      <c r="D63" s="15">
        <v>798</v>
      </c>
      <c r="E63" s="15">
        <v>219</v>
      </c>
      <c r="F63" s="15">
        <v>370</v>
      </c>
      <c r="G63" s="15">
        <v>9606</v>
      </c>
      <c r="H63" s="15">
        <v>333</v>
      </c>
      <c r="I63" s="15">
        <v>822</v>
      </c>
      <c r="J63" s="15">
        <v>15421</v>
      </c>
      <c r="K63" s="15"/>
      <c r="L63" s="15"/>
      <c r="M63" s="15"/>
      <c r="N63" s="15"/>
      <c r="O63" s="15"/>
      <c r="P63" s="15"/>
      <c r="Q63" s="15"/>
      <c r="R63" s="15"/>
      <c r="S63" s="15">
        <v>3440</v>
      </c>
      <c r="T63" s="15">
        <v>849</v>
      </c>
      <c r="U63" s="15">
        <v>220</v>
      </c>
      <c r="V63" s="15">
        <v>375</v>
      </c>
      <c r="W63" s="15">
        <v>10073</v>
      </c>
      <c r="X63" s="15">
        <v>383</v>
      </c>
      <c r="Y63" s="15">
        <v>828</v>
      </c>
      <c r="Z63" s="15">
        <v>16168</v>
      </c>
      <c r="AA63" s="15"/>
      <c r="AB63" s="15"/>
      <c r="AC63" s="15"/>
      <c r="AD63" s="15"/>
      <c r="AE63" s="15"/>
      <c r="AF63" s="15"/>
      <c r="AG63" s="15"/>
      <c r="AH63" s="15"/>
      <c r="AI63" s="15">
        <v>1038</v>
      </c>
      <c r="AJ63" s="15">
        <v>149</v>
      </c>
      <c r="AK63" s="15">
        <v>47</v>
      </c>
      <c r="AL63" s="15">
        <v>88</v>
      </c>
      <c r="AM63" s="15">
        <v>2190</v>
      </c>
      <c r="AN63" s="15">
        <v>52</v>
      </c>
      <c r="AO63" s="15">
        <v>213</v>
      </c>
      <c r="AP63" s="15">
        <v>3777</v>
      </c>
      <c r="AQ63" s="15">
        <v>335</v>
      </c>
      <c r="AR63" s="15">
        <v>86</v>
      </c>
      <c r="AS63" s="15">
        <v>17</v>
      </c>
      <c r="AT63" s="15">
        <v>40</v>
      </c>
      <c r="AU63" s="15">
        <v>1107</v>
      </c>
      <c r="AV63" s="15">
        <v>55</v>
      </c>
      <c r="AW63" s="15">
        <v>87</v>
      </c>
      <c r="AX63" s="15">
        <v>1727</v>
      </c>
      <c r="AY63" s="15">
        <v>853</v>
      </c>
      <c r="AZ63" s="15">
        <v>243</v>
      </c>
      <c r="BA63" s="15">
        <v>67</v>
      </c>
      <c r="BB63" s="15">
        <v>99</v>
      </c>
      <c r="BC63" s="15">
        <v>2686</v>
      </c>
      <c r="BD63" s="15">
        <v>95</v>
      </c>
      <c r="BE63" s="15">
        <v>236</v>
      </c>
      <c r="BF63" s="15">
        <v>4279</v>
      </c>
      <c r="BG63" s="15">
        <v>321</v>
      </c>
      <c r="BH63" s="15">
        <v>95</v>
      </c>
      <c r="BI63" s="15">
        <v>26</v>
      </c>
      <c r="BJ63" s="15">
        <v>45</v>
      </c>
      <c r="BK63" s="15">
        <v>1222</v>
      </c>
      <c r="BL63" s="15">
        <v>57</v>
      </c>
      <c r="BM63" s="15">
        <v>80</v>
      </c>
      <c r="BN63" s="15">
        <v>1846</v>
      </c>
      <c r="BO63" s="15">
        <v>2502</v>
      </c>
      <c r="BP63" s="15">
        <v>631</v>
      </c>
      <c r="BQ63" s="15">
        <v>199</v>
      </c>
      <c r="BR63" s="15">
        <v>279</v>
      </c>
      <c r="BS63" s="15">
        <v>7611</v>
      </c>
      <c r="BT63" s="15">
        <v>331</v>
      </c>
      <c r="BU63" s="15">
        <v>624</v>
      </c>
      <c r="BV63" s="15">
        <v>12177</v>
      </c>
      <c r="BW63" s="15">
        <v>122</v>
      </c>
      <c r="BX63" s="15">
        <v>6</v>
      </c>
      <c r="BY63" s="15">
        <v>6</v>
      </c>
      <c r="BZ63" s="15">
        <v>2</v>
      </c>
      <c r="CA63" s="15">
        <v>753</v>
      </c>
      <c r="CB63" s="15">
        <v>8</v>
      </c>
      <c r="CC63" s="15">
        <v>10</v>
      </c>
      <c r="CD63" s="15">
        <v>907</v>
      </c>
      <c r="CE63" s="15">
        <v>655</v>
      </c>
      <c r="CF63" s="15">
        <v>204</v>
      </c>
      <c r="CG63" s="15">
        <v>15</v>
      </c>
      <c r="CH63" s="15">
        <v>92</v>
      </c>
      <c r="CI63" s="15">
        <v>1481</v>
      </c>
      <c r="CJ63" s="15">
        <v>37</v>
      </c>
      <c r="CK63" s="15">
        <v>158</v>
      </c>
      <c r="CL63" s="15">
        <v>2642</v>
      </c>
      <c r="CM63" s="15">
        <v>161</v>
      </c>
      <c r="CN63" s="15">
        <v>8</v>
      </c>
      <c r="CO63" s="15"/>
      <c r="CP63" s="15">
        <v>2</v>
      </c>
      <c r="CQ63" s="15">
        <v>228</v>
      </c>
      <c r="CR63" s="15">
        <v>7</v>
      </c>
      <c r="CS63" s="15">
        <v>36</v>
      </c>
      <c r="CT63" s="15">
        <v>442</v>
      </c>
      <c r="CU63" s="15">
        <v>550</v>
      </c>
      <c r="CV63" s="15">
        <v>154</v>
      </c>
      <c r="CW63" s="15">
        <v>36</v>
      </c>
      <c r="CX63" s="15">
        <v>68</v>
      </c>
      <c r="CY63" s="15">
        <v>1562</v>
      </c>
      <c r="CZ63" s="15">
        <v>71</v>
      </c>
      <c r="DA63" s="15">
        <v>118</v>
      </c>
      <c r="DB63" s="15">
        <v>2559</v>
      </c>
      <c r="DC63" s="15">
        <v>61945</v>
      </c>
    </row>
    <row r="64" spans="2:107" x14ac:dyDescent="0.3">
      <c r="B64" s="13">
        <v>42979</v>
      </c>
      <c r="C64" s="15">
        <v>3152</v>
      </c>
      <c r="D64" s="15">
        <v>754</v>
      </c>
      <c r="E64" s="15">
        <v>250</v>
      </c>
      <c r="F64" s="15">
        <v>339</v>
      </c>
      <c r="G64" s="15">
        <v>9363</v>
      </c>
      <c r="H64" s="15">
        <v>325</v>
      </c>
      <c r="I64" s="15">
        <v>747</v>
      </c>
      <c r="J64" s="15">
        <v>14930</v>
      </c>
      <c r="K64" s="15"/>
      <c r="L64" s="15"/>
      <c r="M64" s="15"/>
      <c r="N64" s="15"/>
      <c r="O64" s="15"/>
      <c r="P64" s="15"/>
      <c r="Q64" s="15"/>
      <c r="R64" s="15"/>
      <c r="S64" s="15">
        <v>3317</v>
      </c>
      <c r="T64" s="15">
        <v>784</v>
      </c>
      <c r="U64" s="15">
        <v>283</v>
      </c>
      <c r="V64" s="15">
        <v>394</v>
      </c>
      <c r="W64" s="15">
        <v>10056</v>
      </c>
      <c r="X64" s="15">
        <v>346</v>
      </c>
      <c r="Y64" s="15">
        <v>795</v>
      </c>
      <c r="Z64" s="15">
        <v>15975</v>
      </c>
      <c r="AA64" s="15"/>
      <c r="AB64" s="15"/>
      <c r="AC64" s="15"/>
      <c r="AD64" s="15"/>
      <c r="AE64" s="15"/>
      <c r="AF64" s="15"/>
      <c r="AG64" s="15"/>
      <c r="AH64" s="15"/>
      <c r="AI64" s="15">
        <v>952</v>
      </c>
      <c r="AJ64" s="15">
        <v>142</v>
      </c>
      <c r="AK64" s="15">
        <v>33</v>
      </c>
      <c r="AL64" s="15">
        <v>59</v>
      </c>
      <c r="AM64" s="15">
        <v>2041</v>
      </c>
      <c r="AN64" s="15">
        <v>68</v>
      </c>
      <c r="AO64" s="15">
        <v>209</v>
      </c>
      <c r="AP64" s="15">
        <v>3504</v>
      </c>
      <c r="AQ64" s="15">
        <v>313</v>
      </c>
      <c r="AR64" s="15">
        <v>84</v>
      </c>
      <c r="AS64" s="15">
        <v>37</v>
      </c>
      <c r="AT64" s="15">
        <v>52</v>
      </c>
      <c r="AU64" s="15">
        <v>1140</v>
      </c>
      <c r="AV64" s="15">
        <v>45</v>
      </c>
      <c r="AW64" s="15">
        <v>82</v>
      </c>
      <c r="AX64" s="15">
        <v>1753</v>
      </c>
      <c r="AY64" s="15">
        <v>808</v>
      </c>
      <c r="AZ64" s="15">
        <v>232</v>
      </c>
      <c r="BA64" s="15">
        <v>88</v>
      </c>
      <c r="BB64" s="15">
        <v>108</v>
      </c>
      <c r="BC64" s="15">
        <v>2613</v>
      </c>
      <c r="BD64" s="15">
        <v>89</v>
      </c>
      <c r="BE64" s="15">
        <v>218</v>
      </c>
      <c r="BF64" s="15">
        <v>4156</v>
      </c>
      <c r="BG64" s="15">
        <v>344</v>
      </c>
      <c r="BH64" s="15">
        <v>79</v>
      </c>
      <c r="BI64" s="15">
        <v>44</v>
      </c>
      <c r="BJ64" s="15">
        <v>51</v>
      </c>
      <c r="BK64" s="15">
        <v>1322</v>
      </c>
      <c r="BL64" s="15">
        <v>49</v>
      </c>
      <c r="BM64" s="15">
        <v>90</v>
      </c>
      <c r="BN64" s="15">
        <v>1979</v>
      </c>
      <c r="BO64" s="15">
        <v>2558</v>
      </c>
      <c r="BP64" s="15">
        <v>600</v>
      </c>
      <c r="BQ64" s="15">
        <v>242</v>
      </c>
      <c r="BR64" s="15">
        <v>265</v>
      </c>
      <c r="BS64" s="15">
        <v>7683</v>
      </c>
      <c r="BT64" s="15">
        <v>283</v>
      </c>
      <c r="BU64" s="15">
        <v>601</v>
      </c>
      <c r="BV64" s="15">
        <v>12232</v>
      </c>
      <c r="BW64" s="15">
        <v>101</v>
      </c>
      <c r="BX64" s="15">
        <v>8</v>
      </c>
      <c r="BY64" s="15">
        <v>11</v>
      </c>
      <c r="BZ64" s="15">
        <v>2</v>
      </c>
      <c r="CA64" s="15">
        <v>773</v>
      </c>
      <c r="CB64" s="15">
        <v>14</v>
      </c>
      <c r="CC64" s="15">
        <v>18</v>
      </c>
      <c r="CD64" s="15">
        <v>927</v>
      </c>
      <c r="CE64" s="15">
        <v>521</v>
      </c>
      <c r="CF64" s="15">
        <v>147</v>
      </c>
      <c r="CG64" s="15">
        <v>28</v>
      </c>
      <c r="CH64" s="15">
        <v>120</v>
      </c>
      <c r="CI64" s="15">
        <v>1356</v>
      </c>
      <c r="CJ64" s="15">
        <v>43</v>
      </c>
      <c r="CK64" s="15">
        <v>133</v>
      </c>
      <c r="CL64" s="15">
        <v>2348</v>
      </c>
      <c r="CM64" s="15">
        <v>137</v>
      </c>
      <c r="CN64" s="15">
        <v>29</v>
      </c>
      <c r="CO64" s="15">
        <v>2</v>
      </c>
      <c r="CP64" s="15">
        <v>7</v>
      </c>
      <c r="CQ64" s="15">
        <v>244</v>
      </c>
      <c r="CR64" s="15">
        <v>6</v>
      </c>
      <c r="CS64" s="15">
        <v>43</v>
      </c>
      <c r="CT64" s="15">
        <v>468</v>
      </c>
      <c r="CU64" s="15">
        <v>546</v>
      </c>
      <c r="CV64" s="15">
        <v>152</v>
      </c>
      <c r="CW64" s="15">
        <v>40</v>
      </c>
      <c r="CX64" s="15">
        <v>86</v>
      </c>
      <c r="CY64" s="15">
        <v>1647</v>
      </c>
      <c r="CZ64" s="15">
        <v>51</v>
      </c>
      <c r="DA64" s="15">
        <v>106</v>
      </c>
      <c r="DB64" s="15">
        <v>2628</v>
      </c>
      <c r="DC64" s="15">
        <v>60900</v>
      </c>
    </row>
    <row r="65" spans="2:107" x14ac:dyDescent="0.3">
      <c r="B65" s="13">
        <v>43009</v>
      </c>
      <c r="C65" s="15">
        <v>2966</v>
      </c>
      <c r="D65" s="15">
        <v>743</v>
      </c>
      <c r="E65" s="15">
        <v>202</v>
      </c>
      <c r="F65" s="15">
        <v>330</v>
      </c>
      <c r="G65" s="15">
        <v>8715</v>
      </c>
      <c r="H65" s="15">
        <v>288</v>
      </c>
      <c r="I65" s="15">
        <v>696</v>
      </c>
      <c r="J65" s="15">
        <v>13940</v>
      </c>
      <c r="K65" s="15"/>
      <c r="L65" s="15"/>
      <c r="M65" s="15"/>
      <c r="N65" s="15"/>
      <c r="O65" s="15"/>
      <c r="P65" s="15"/>
      <c r="Q65" s="15"/>
      <c r="R65" s="15"/>
      <c r="S65" s="15">
        <v>3160</v>
      </c>
      <c r="T65" s="15">
        <v>789</v>
      </c>
      <c r="U65" s="15">
        <v>215</v>
      </c>
      <c r="V65" s="15">
        <v>353</v>
      </c>
      <c r="W65" s="15">
        <v>9041</v>
      </c>
      <c r="X65" s="15">
        <v>324</v>
      </c>
      <c r="Y65" s="15">
        <v>688</v>
      </c>
      <c r="Z65" s="15">
        <v>14570</v>
      </c>
      <c r="AA65" s="15"/>
      <c r="AB65" s="15"/>
      <c r="AC65" s="15"/>
      <c r="AD65" s="15"/>
      <c r="AE65" s="15"/>
      <c r="AF65" s="15"/>
      <c r="AG65" s="15"/>
      <c r="AH65" s="15"/>
      <c r="AI65" s="15">
        <v>940</v>
      </c>
      <c r="AJ65" s="15">
        <v>135</v>
      </c>
      <c r="AK65" s="15">
        <v>32</v>
      </c>
      <c r="AL65" s="15">
        <v>78</v>
      </c>
      <c r="AM65" s="15">
        <v>1884</v>
      </c>
      <c r="AN65" s="15">
        <v>38</v>
      </c>
      <c r="AO65" s="15">
        <v>164</v>
      </c>
      <c r="AP65" s="15">
        <v>3271</v>
      </c>
      <c r="AQ65" s="15">
        <v>321</v>
      </c>
      <c r="AR65" s="15">
        <v>74</v>
      </c>
      <c r="AS65" s="15">
        <v>23</v>
      </c>
      <c r="AT65" s="15">
        <v>39</v>
      </c>
      <c r="AU65" s="15">
        <v>1028</v>
      </c>
      <c r="AV65" s="15">
        <v>44</v>
      </c>
      <c r="AW65" s="15">
        <v>61</v>
      </c>
      <c r="AX65" s="15">
        <v>1590</v>
      </c>
      <c r="AY65" s="15">
        <v>773</v>
      </c>
      <c r="AZ65" s="15">
        <v>244</v>
      </c>
      <c r="BA65" s="15">
        <v>73</v>
      </c>
      <c r="BB65" s="15">
        <v>99</v>
      </c>
      <c r="BC65" s="15">
        <v>2507</v>
      </c>
      <c r="BD65" s="15">
        <v>97</v>
      </c>
      <c r="BE65" s="15">
        <v>236</v>
      </c>
      <c r="BF65" s="15">
        <v>4029</v>
      </c>
      <c r="BG65" s="15">
        <v>255</v>
      </c>
      <c r="BH65" s="15">
        <v>77</v>
      </c>
      <c r="BI65" s="15">
        <v>30</v>
      </c>
      <c r="BJ65" s="15">
        <v>47</v>
      </c>
      <c r="BK65" s="15">
        <v>1132</v>
      </c>
      <c r="BL65" s="15">
        <v>62</v>
      </c>
      <c r="BM65" s="15">
        <v>85</v>
      </c>
      <c r="BN65" s="15">
        <v>1688</v>
      </c>
      <c r="BO65" s="15">
        <v>2199</v>
      </c>
      <c r="BP65" s="15">
        <v>613</v>
      </c>
      <c r="BQ65" s="15">
        <v>191</v>
      </c>
      <c r="BR65" s="15">
        <v>264</v>
      </c>
      <c r="BS65" s="15">
        <v>6779</v>
      </c>
      <c r="BT65" s="15">
        <v>278</v>
      </c>
      <c r="BU65" s="15">
        <v>528</v>
      </c>
      <c r="BV65" s="15">
        <v>10852</v>
      </c>
      <c r="BW65" s="15">
        <v>89</v>
      </c>
      <c r="BX65" s="15">
        <v>5</v>
      </c>
      <c r="BY65" s="15">
        <v>6</v>
      </c>
      <c r="BZ65" s="15">
        <v>5</v>
      </c>
      <c r="CA65" s="15">
        <v>640</v>
      </c>
      <c r="CB65" s="15">
        <v>10</v>
      </c>
      <c r="CC65" s="15">
        <v>9</v>
      </c>
      <c r="CD65" s="15">
        <v>764</v>
      </c>
      <c r="CE65" s="15">
        <v>510</v>
      </c>
      <c r="CF65" s="15">
        <v>164</v>
      </c>
      <c r="CG65" s="15">
        <v>16</v>
      </c>
      <c r="CH65" s="15">
        <v>73</v>
      </c>
      <c r="CI65" s="15">
        <v>1194</v>
      </c>
      <c r="CJ65" s="15">
        <v>30</v>
      </c>
      <c r="CK65" s="15">
        <v>120</v>
      </c>
      <c r="CL65" s="15">
        <v>2107</v>
      </c>
      <c r="CM65" s="15">
        <v>362</v>
      </c>
      <c r="CN65" s="15">
        <v>7</v>
      </c>
      <c r="CO65" s="15">
        <v>2</v>
      </c>
      <c r="CP65" s="15">
        <v>11</v>
      </c>
      <c r="CQ65" s="15">
        <v>428</v>
      </c>
      <c r="CR65" s="15">
        <v>6</v>
      </c>
      <c r="CS65" s="15">
        <v>31</v>
      </c>
      <c r="CT65" s="15">
        <v>847</v>
      </c>
      <c r="CU65" s="15">
        <v>565</v>
      </c>
      <c r="CV65" s="15">
        <v>139</v>
      </c>
      <c r="CW65" s="15">
        <v>27</v>
      </c>
      <c r="CX65" s="15">
        <v>52</v>
      </c>
      <c r="CY65" s="15">
        <v>1410</v>
      </c>
      <c r="CZ65" s="15">
        <v>48</v>
      </c>
      <c r="DA65" s="15">
        <v>71</v>
      </c>
      <c r="DB65" s="15">
        <v>2312</v>
      </c>
      <c r="DC65" s="15">
        <v>55970</v>
      </c>
    </row>
    <row r="66" spans="2:107" x14ac:dyDescent="0.3">
      <c r="B66" s="13">
        <v>43040</v>
      </c>
      <c r="C66" s="15">
        <v>3122</v>
      </c>
      <c r="D66" s="15">
        <v>728</v>
      </c>
      <c r="E66" s="15">
        <v>285</v>
      </c>
      <c r="F66" s="15">
        <v>374</v>
      </c>
      <c r="G66" s="15">
        <v>9267</v>
      </c>
      <c r="H66" s="15">
        <v>287</v>
      </c>
      <c r="I66" s="15">
        <v>760</v>
      </c>
      <c r="J66" s="15">
        <v>14823</v>
      </c>
      <c r="K66" s="15"/>
      <c r="L66" s="15"/>
      <c r="M66" s="15"/>
      <c r="N66" s="15"/>
      <c r="O66" s="15"/>
      <c r="P66" s="15"/>
      <c r="Q66" s="15"/>
      <c r="R66" s="15"/>
      <c r="S66" s="15">
        <v>3198</v>
      </c>
      <c r="T66" s="15">
        <v>754</v>
      </c>
      <c r="U66" s="15">
        <v>276</v>
      </c>
      <c r="V66" s="15">
        <v>408</v>
      </c>
      <c r="W66" s="15">
        <v>9694</v>
      </c>
      <c r="X66" s="15">
        <v>309</v>
      </c>
      <c r="Y66" s="15">
        <v>842</v>
      </c>
      <c r="Z66" s="15">
        <v>15481</v>
      </c>
      <c r="AA66" s="15"/>
      <c r="AB66" s="15"/>
      <c r="AC66" s="15"/>
      <c r="AD66" s="15"/>
      <c r="AE66" s="15"/>
      <c r="AF66" s="15"/>
      <c r="AG66" s="15"/>
      <c r="AH66" s="15"/>
      <c r="AI66" s="15">
        <v>1007</v>
      </c>
      <c r="AJ66" s="15">
        <v>125</v>
      </c>
      <c r="AK66" s="15">
        <v>48</v>
      </c>
      <c r="AL66" s="15">
        <v>91</v>
      </c>
      <c r="AM66" s="15">
        <v>2051</v>
      </c>
      <c r="AN66" s="15">
        <v>51</v>
      </c>
      <c r="AO66" s="15">
        <v>169</v>
      </c>
      <c r="AP66" s="15">
        <v>3542</v>
      </c>
      <c r="AQ66" s="15">
        <v>301</v>
      </c>
      <c r="AR66" s="15">
        <v>82</v>
      </c>
      <c r="AS66" s="15">
        <v>39</v>
      </c>
      <c r="AT66" s="15">
        <v>42</v>
      </c>
      <c r="AU66" s="15">
        <v>1133</v>
      </c>
      <c r="AV66" s="15">
        <v>39</v>
      </c>
      <c r="AW66" s="15">
        <v>107</v>
      </c>
      <c r="AX66" s="15">
        <v>1743</v>
      </c>
      <c r="AY66" s="15">
        <v>749</v>
      </c>
      <c r="AZ66" s="15">
        <v>234</v>
      </c>
      <c r="BA66" s="15">
        <v>71</v>
      </c>
      <c r="BB66" s="15">
        <v>106</v>
      </c>
      <c r="BC66" s="15">
        <v>2586</v>
      </c>
      <c r="BD66" s="15">
        <v>74</v>
      </c>
      <c r="BE66" s="15">
        <v>265</v>
      </c>
      <c r="BF66" s="15">
        <v>4085</v>
      </c>
      <c r="BG66" s="15">
        <v>311</v>
      </c>
      <c r="BH66" s="15">
        <v>82</v>
      </c>
      <c r="BI66" s="15">
        <v>27</v>
      </c>
      <c r="BJ66" s="15">
        <v>41</v>
      </c>
      <c r="BK66" s="15">
        <v>1186</v>
      </c>
      <c r="BL66" s="15">
        <v>47</v>
      </c>
      <c r="BM66" s="15">
        <v>101</v>
      </c>
      <c r="BN66" s="15">
        <v>1795</v>
      </c>
      <c r="BO66" s="15">
        <v>2427</v>
      </c>
      <c r="BP66" s="15">
        <v>587</v>
      </c>
      <c r="BQ66" s="15">
        <v>248</v>
      </c>
      <c r="BR66" s="15">
        <v>306</v>
      </c>
      <c r="BS66" s="15">
        <v>7499</v>
      </c>
      <c r="BT66" s="15">
        <v>271</v>
      </c>
      <c r="BU66" s="15">
        <v>631</v>
      </c>
      <c r="BV66" s="15">
        <v>11969</v>
      </c>
      <c r="BW66" s="15">
        <v>115</v>
      </c>
      <c r="BX66" s="15">
        <v>2</v>
      </c>
      <c r="BY66" s="15">
        <v>9</v>
      </c>
      <c r="BZ66" s="15"/>
      <c r="CA66" s="15">
        <v>670</v>
      </c>
      <c r="CB66" s="15">
        <v>3</v>
      </c>
      <c r="CC66" s="15">
        <v>11</v>
      </c>
      <c r="CD66" s="15">
        <v>810</v>
      </c>
      <c r="CE66" s="15">
        <v>522</v>
      </c>
      <c r="CF66" s="15">
        <v>158</v>
      </c>
      <c r="CG66" s="15">
        <v>19</v>
      </c>
      <c r="CH66" s="15">
        <v>99</v>
      </c>
      <c r="CI66" s="15">
        <v>1315</v>
      </c>
      <c r="CJ66" s="15">
        <v>24</v>
      </c>
      <c r="CK66" s="15">
        <v>169</v>
      </c>
      <c r="CL66" s="15">
        <v>2306</v>
      </c>
      <c r="CM66" s="15">
        <v>134</v>
      </c>
      <c r="CN66" s="15">
        <v>7</v>
      </c>
      <c r="CO66" s="15"/>
      <c r="CP66" s="15">
        <v>3</v>
      </c>
      <c r="CQ66" s="15">
        <v>210</v>
      </c>
      <c r="CR66" s="15">
        <v>11</v>
      </c>
      <c r="CS66" s="15">
        <v>31</v>
      </c>
      <c r="CT66" s="15">
        <v>396</v>
      </c>
      <c r="CU66" s="15">
        <v>475</v>
      </c>
      <c r="CV66" s="15">
        <v>119</v>
      </c>
      <c r="CW66" s="15">
        <v>47</v>
      </c>
      <c r="CX66" s="15">
        <v>83</v>
      </c>
      <c r="CY66" s="15">
        <v>1451</v>
      </c>
      <c r="CZ66" s="15">
        <v>49</v>
      </c>
      <c r="DA66" s="15">
        <v>92</v>
      </c>
      <c r="DB66" s="15">
        <v>2316</v>
      </c>
      <c r="DC66" s="15">
        <v>59266</v>
      </c>
    </row>
    <row r="67" spans="2:107" x14ac:dyDescent="0.3">
      <c r="B67" s="13">
        <v>43070</v>
      </c>
      <c r="C67" s="15">
        <v>3344</v>
      </c>
      <c r="D67" s="15">
        <v>920</v>
      </c>
      <c r="E67" s="15">
        <v>348</v>
      </c>
      <c r="F67" s="15">
        <v>431</v>
      </c>
      <c r="G67" s="15">
        <v>10598</v>
      </c>
      <c r="H67" s="15">
        <v>336</v>
      </c>
      <c r="I67" s="15">
        <v>895</v>
      </c>
      <c r="J67" s="15">
        <v>16872</v>
      </c>
      <c r="K67" s="15"/>
      <c r="L67" s="15"/>
      <c r="M67" s="15"/>
      <c r="N67" s="15"/>
      <c r="O67" s="15"/>
      <c r="P67" s="15"/>
      <c r="Q67" s="15"/>
      <c r="R67" s="15"/>
      <c r="S67" s="15">
        <v>3568</v>
      </c>
      <c r="T67" s="15">
        <v>1018</v>
      </c>
      <c r="U67" s="15">
        <v>387</v>
      </c>
      <c r="V67" s="15">
        <v>468</v>
      </c>
      <c r="W67" s="15">
        <v>11350</v>
      </c>
      <c r="X67" s="15">
        <v>370</v>
      </c>
      <c r="Y67" s="15">
        <v>1025</v>
      </c>
      <c r="Z67" s="15">
        <v>18186</v>
      </c>
      <c r="AA67" s="15"/>
      <c r="AB67" s="15"/>
      <c r="AC67" s="15"/>
      <c r="AD67" s="15"/>
      <c r="AE67" s="15"/>
      <c r="AF67" s="15"/>
      <c r="AG67" s="15"/>
      <c r="AH67" s="15"/>
      <c r="AI67" s="15">
        <v>1063</v>
      </c>
      <c r="AJ67" s="15">
        <v>193</v>
      </c>
      <c r="AK67" s="15">
        <v>53</v>
      </c>
      <c r="AL67" s="15">
        <v>96</v>
      </c>
      <c r="AM67" s="15">
        <v>2322</v>
      </c>
      <c r="AN67" s="15">
        <v>54</v>
      </c>
      <c r="AO67" s="15">
        <v>212</v>
      </c>
      <c r="AP67" s="15">
        <v>3993</v>
      </c>
      <c r="AQ67" s="15">
        <v>312</v>
      </c>
      <c r="AR67" s="15">
        <v>116</v>
      </c>
      <c r="AS67" s="15">
        <v>54</v>
      </c>
      <c r="AT67" s="15">
        <v>46</v>
      </c>
      <c r="AU67" s="15">
        <v>1312</v>
      </c>
      <c r="AV67" s="15">
        <v>56</v>
      </c>
      <c r="AW67" s="15">
        <v>117</v>
      </c>
      <c r="AX67" s="15">
        <v>2013</v>
      </c>
      <c r="AY67" s="15">
        <v>906</v>
      </c>
      <c r="AZ67" s="15">
        <v>330</v>
      </c>
      <c r="BA67" s="15">
        <v>106</v>
      </c>
      <c r="BB67" s="15">
        <v>119</v>
      </c>
      <c r="BC67" s="15">
        <v>3095</v>
      </c>
      <c r="BD67" s="15">
        <v>96</v>
      </c>
      <c r="BE67" s="15">
        <v>329</v>
      </c>
      <c r="BF67" s="15">
        <v>4981</v>
      </c>
      <c r="BG67" s="15">
        <v>344</v>
      </c>
      <c r="BH67" s="15">
        <v>115</v>
      </c>
      <c r="BI67" s="15">
        <v>72</v>
      </c>
      <c r="BJ67" s="15">
        <v>46</v>
      </c>
      <c r="BK67" s="15">
        <v>1465</v>
      </c>
      <c r="BL67" s="15">
        <v>55</v>
      </c>
      <c r="BM67" s="15">
        <v>107</v>
      </c>
      <c r="BN67" s="15">
        <v>2204</v>
      </c>
      <c r="BO67" s="15">
        <v>2626</v>
      </c>
      <c r="BP67" s="15">
        <v>833</v>
      </c>
      <c r="BQ67" s="15">
        <v>347</v>
      </c>
      <c r="BR67" s="15">
        <v>336</v>
      </c>
      <c r="BS67" s="15">
        <v>8661</v>
      </c>
      <c r="BT67" s="15">
        <v>314</v>
      </c>
      <c r="BU67" s="15">
        <v>743</v>
      </c>
      <c r="BV67" s="15">
        <v>13860</v>
      </c>
      <c r="BW67" s="15">
        <v>137</v>
      </c>
      <c r="BX67" s="15">
        <v>8</v>
      </c>
      <c r="BY67" s="15">
        <v>12</v>
      </c>
      <c r="BZ67" s="15">
        <v>1</v>
      </c>
      <c r="CA67" s="15">
        <v>832</v>
      </c>
      <c r="CB67" s="15">
        <v>11</v>
      </c>
      <c r="CC67" s="15">
        <v>15</v>
      </c>
      <c r="CD67" s="15">
        <v>1016</v>
      </c>
      <c r="CE67" s="15">
        <v>635</v>
      </c>
      <c r="CF67" s="15">
        <v>167</v>
      </c>
      <c r="CG67" s="15">
        <v>27</v>
      </c>
      <c r="CH67" s="15">
        <v>126</v>
      </c>
      <c r="CI67" s="15">
        <v>1561</v>
      </c>
      <c r="CJ67" s="15">
        <v>39</v>
      </c>
      <c r="CK67" s="15">
        <v>183</v>
      </c>
      <c r="CL67" s="15">
        <v>2738</v>
      </c>
      <c r="CM67" s="15">
        <v>170</v>
      </c>
      <c r="CN67" s="15">
        <v>10</v>
      </c>
      <c r="CO67" s="15">
        <v>1</v>
      </c>
      <c r="CP67" s="15">
        <v>5</v>
      </c>
      <c r="CQ67" s="15">
        <v>296</v>
      </c>
      <c r="CR67" s="15">
        <v>6</v>
      </c>
      <c r="CS67" s="15">
        <v>84</v>
      </c>
      <c r="CT67" s="15">
        <v>572</v>
      </c>
      <c r="CU67" s="15">
        <v>547</v>
      </c>
      <c r="CV67" s="15">
        <v>157</v>
      </c>
      <c r="CW67" s="15">
        <v>60</v>
      </c>
      <c r="CX67" s="15">
        <v>108</v>
      </c>
      <c r="CY67" s="15">
        <v>1752</v>
      </c>
      <c r="CZ67" s="15">
        <v>56</v>
      </c>
      <c r="DA67" s="15">
        <v>152</v>
      </c>
      <c r="DB67" s="15">
        <v>2832</v>
      </c>
      <c r="DC67" s="15">
        <v>69267</v>
      </c>
    </row>
    <row r="68" spans="2:107" x14ac:dyDescent="0.3">
      <c r="B68" s="13">
        <v>43101</v>
      </c>
      <c r="C68" s="15">
        <v>2260</v>
      </c>
      <c r="D68" s="15">
        <v>513</v>
      </c>
      <c r="E68" s="15">
        <v>225</v>
      </c>
      <c r="F68" s="15">
        <v>274</v>
      </c>
      <c r="G68" s="15">
        <v>6861</v>
      </c>
      <c r="H68" s="15">
        <v>227</v>
      </c>
      <c r="I68" s="15">
        <v>645</v>
      </c>
      <c r="J68" s="15">
        <v>11005</v>
      </c>
      <c r="K68" s="15"/>
      <c r="L68" s="15"/>
      <c r="M68" s="15"/>
      <c r="N68" s="15"/>
      <c r="O68" s="15"/>
      <c r="P68" s="15"/>
      <c r="Q68" s="15"/>
      <c r="R68" s="15"/>
      <c r="S68" s="15">
        <v>2340</v>
      </c>
      <c r="T68" s="15">
        <v>546</v>
      </c>
      <c r="U68" s="15">
        <v>241</v>
      </c>
      <c r="V68" s="15">
        <v>302</v>
      </c>
      <c r="W68" s="15">
        <v>7197</v>
      </c>
      <c r="X68" s="15">
        <v>243</v>
      </c>
      <c r="Y68" s="15">
        <v>707</v>
      </c>
      <c r="Z68" s="15">
        <v>11576</v>
      </c>
      <c r="AA68" s="15"/>
      <c r="AB68" s="15"/>
      <c r="AC68" s="15"/>
      <c r="AD68" s="15"/>
      <c r="AE68" s="15"/>
      <c r="AF68" s="15"/>
      <c r="AG68" s="15"/>
      <c r="AH68" s="15"/>
      <c r="AI68" s="15">
        <v>623</v>
      </c>
      <c r="AJ68" s="15">
        <v>88</v>
      </c>
      <c r="AK68" s="15">
        <v>25</v>
      </c>
      <c r="AL68" s="15">
        <v>37</v>
      </c>
      <c r="AM68" s="15">
        <v>1200</v>
      </c>
      <c r="AN68" s="15">
        <v>32</v>
      </c>
      <c r="AO68" s="15">
        <v>86</v>
      </c>
      <c r="AP68" s="15">
        <v>2091</v>
      </c>
      <c r="AQ68" s="15">
        <v>239</v>
      </c>
      <c r="AR68" s="15">
        <v>64</v>
      </c>
      <c r="AS68" s="15">
        <v>43</v>
      </c>
      <c r="AT68" s="15">
        <v>33</v>
      </c>
      <c r="AU68" s="15">
        <v>928</v>
      </c>
      <c r="AV68" s="15">
        <v>44</v>
      </c>
      <c r="AW68" s="15">
        <v>98</v>
      </c>
      <c r="AX68" s="15">
        <v>1449</v>
      </c>
      <c r="AY68" s="15">
        <v>635</v>
      </c>
      <c r="AZ68" s="15">
        <v>182</v>
      </c>
      <c r="BA68" s="15">
        <v>81</v>
      </c>
      <c r="BB68" s="15">
        <v>80</v>
      </c>
      <c r="BC68" s="15">
        <v>2122</v>
      </c>
      <c r="BD68" s="15">
        <v>65</v>
      </c>
      <c r="BE68" s="15">
        <v>266</v>
      </c>
      <c r="BF68" s="15">
        <v>3431</v>
      </c>
      <c r="BG68" s="15">
        <v>263</v>
      </c>
      <c r="BH68" s="15">
        <v>65</v>
      </c>
      <c r="BI68" s="15">
        <v>49</v>
      </c>
      <c r="BJ68" s="15">
        <v>39</v>
      </c>
      <c r="BK68" s="15">
        <v>1094</v>
      </c>
      <c r="BL68" s="15">
        <v>45</v>
      </c>
      <c r="BM68" s="15">
        <v>100</v>
      </c>
      <c r="BN68" s="15">
        <v>1655</v>
      </c>
      <c r="BO68" s="15">
        <v>1744</v>
      </c>
      <c r="BP68" s="15">
        <v>431</v>
      </c>
      <c r="BQ68" s="15">
        <v>215</v>
      </c>
      <c r="BR68" s="15">
        <v>209</v>
      </c>
      <c r="BS68" s="15">
        <v>5484</v>
      </c>
      <c r="BT68" s="15">
        <v>209</v>
      </c>
      <c r="BU68" s="15">
        <v>528</v>
      </c>
      <c r="BV68" s="15">
        <v>8820</v>
      </c>
      <c r="BW68" s="15">
        <v>94</v>
      </c>
      <c r="BX68" s="15">
        <v>7</v>
      </c>
      <c r="BY68" s="15">
        <v>11</v>
      </c>
      <c r="BZ68" s="15">
        <v>2</v>
      </c>
      <c r="CA68" s="15">
        <v>542</v>
      </c>
      <c r="CB68" s="15">
        <v>9</v>
      </c>
      <c r="CC68" s="15">
        <v>7</v>
      </c>
      <c r="CD68" s="15">
        <v>672</v>
      </c>
      <c r="CE68" s="15">
        <v>413</v>
      </c>
      <c r="CF68" s="15">
        <v>94</v>
      </c>
      <c r="CG68" s="15">
        <v>12</v>
      </c>
      <c r="CH68" s="15">
        <v>85</v>
      </c>
      <c r="CI68" s="15">
        <v>1017</v>
      </c>
      <c r="CJ68" s="15">
        <v>23</v>
      </c>
      <c r="CK68" s="15">
        <v>137</v>
      </c>
      <c r="CL68" s="15">
        <v>1781</v>
      </c>
      <c r="CM68" s="15">
        <v>89</v>
      </c>
      <c r="CN68" s="15">
        <v>14</v>
      </c>
      <c r="CO68" s="15">
        <v>3</v>
      </c>
      <c r="CP68" s="15">
        <v>6</v>
      </c>
      <c r="CQ68" s="15">
        <v>154</v>
      </c>
      <c r="CR68" s="15">
        <v>2</v>
      </c>
      <c r="CS68" s="15">
        <v>35</v>
      </c>
      <c r="CT68" s="15">
        <v>303</v>
      </c>
      <c r="CU68" s="15">
        <v>379</v>
      </c>
      <c r="CV68" s="15">
        <v>89</v>
      </c>
      <c r="CW68" s="15">
        <v>25</v>
      </c>
      <c r="CX68" s="15">
        <v>92</v>
      </c>
      <c r="CY68" s="15">
        <v>1148</v>
      </c>
      <c r="CZ68" s="15">
        <v>26</v>
      </c>
      <c r="DA68" s="15">
        <v>83</v>
      </c>
      <c r="DB68" s="15">
        <v>1842</v>
      </c>
      <c r="DC68" s="15">
        <v>44625</v>
      </c>
    </row>
    <row r="69" spans="2:107" x14ac:dyDescent="0.3">
      <c r="B69" s="13">
        <v>43132</v>
      </c>
      <c r="C69" s="15">
        <v>2576</v>
      </c>
      <c r="D69" s="15">
        <v>667</v>
      </c>
      <c r="E69" s="15">
        <v>256</v>
      </c>
      <c r="F69" s="15">
        <v>292</v>
      </c>
      <c r="G69" s="15">
        <v>7868</v>
      </c>
      <c r="H69" s="15">
        <v>247</v>
      </c>
      <c r="I69" s="15">
        <v>704</v>
      </c>
      <c r="J69" s="15">
        <v>12610</v>
      </c>
      <c r="K69" s="15">
        <v>151632</v>
      </c>
      <c r="L69" s="15">
        <v>45608</v>
      </c>
      <c r="M69" s="15">
        <v>14944</v>
      </c>
      <c r="N69" s="15">
        <v>13862</v>
      </c>
      <c r="O69" s="15">
        <v>546622</v>
      </c>
      <c r="P69" s="15">
        <v>16100</v>
      </c>
      <c r="Q69" s="15">
        <v>39060</v>
      </c>
      <c r="R69" s="15">
        <v>827828</v>
      </c>
      <c r="S69" s="15">
        <v>2670</v>
      </c>
      <c r="T69" s="15">
        <v>721</v>
      </c>
      <c r="U69" s="15">
        <v>243</v>
      </c>
      <c r="V69" s="15">
        <v>322</v>
      </c>
      <c r="W69" s="15">
        <v>8229</v>
      </c>
      <c r="X69" s="15">
        <v>257</v>
      </c>
      <c r="Y69" s="15">
        <v>729</v>
      </c>
      <c r="Z69" s="15">
        <v>13171</v>
      </c>
      <c r="AA69" s="15">
        <v>352392</v>
      </c>
      <c r="AB69" s="15">
        <v>95821</v>
      </c>
      <c r="AC69" s="15">
        <v>31747</v>
      </c>
      <c r="AD69" s="15">
        <v>38214</v>
      </c>
      <c r="AE69" s="15">
        <v>1101713</v>
      </c>
      <c r="AF69" s="15">
        <v>33372</v>
      </c>
      <c r="AG69" s="15">
        <v>99734</v>
      </c>
      <c r="AH69" s="15">
        <v>1752993</v>
      </c>
      <c r="AI69" s="15">
        <v>855</v>
      </c>
      <c r="AJ69" s="15">
        <v>134</v>
      </c>
      <c r="AK69" s="15">
        <v>42</v>
      </c>
      <c r="AL69" s="15">
        <v>62</v>
      </c>
      <c r="AM69" s="15">
        <v>1752</v>
      </c>
      <c r="AN69" s="15">
        <v>28</v>
      </c>
      <c r="AO69" s="15">
        <v>154</v>
      </c>
      <c r="AP69" s="15">
        <v>3027</v>
      </c>
      <c r="AQ69" s="15">
        <v>270</v>
      </c>
      <c r="AR69" s="15">
        <v>83</v>
      </c>
      <c r="AS69" s="15">
        <v>36</v>
      </c>
      <c r="AT69" s="15">
        <v>27</v>
      </c>
      <c r="AU69" s="15">
        <v>979</v>
      </c>
      <c r="AV69" s="15">
        <v>37</v>
      </c>
      <c r="AW69" s="15">
        <v>90</v>
      </c>
      <c r="AX69" s="15">
        <v>1522</v>
      </c>
      <c r="AY69" s="15">
        <v>645</v>
      </c>
      <c r="AZ69" s="15">
        <v>218</v>
      </c>
      <c r="BA69" s="15">
        <v>73</v>
      </c>
      <c r="BB69" s="15">
        <v>111</v>
      </c>
      <c r="BC69" s="15">
        <v>2249</v>
      </c>
      <c r="BD69" s="15">
        <v>70</v>
      </c>
      <c r="BE69" s="15">
        <v>243</v>
      </c>
      <c r="BF69" s="15">
        <v>3609</v>
      </c>
      <c r="BG69" s="15">
        <v>230</v>
      </c>
      <c r="BH69" s="15">
        <v>72</v>
      </c>
      <c r="BI69" s="15">
        <v>37</v>
      </c>
      <c r="BJ69" s="15">
        <v>34</v>
      </c>
      <c r="BK69" s="15">
        <v>1016</v>
      </c>
      <c r="BL69" s="15">
        <v>43</v>
      </c>
      <c r="BM69" s="15">
        <v>79</v>
      </c>
      <c r="BN69" s="15">
        <v>1511</v>
      </c>
      <c r="BO69" s="15">
        <v>1964</v>
      </c>
      <c r="BP69" s="15">
        <v>534</v>
      </c>
      <c r="BQ69" s="15">
        <v>211</v>
      </c>
      <c r="BR69" s="15">
        <v>226</v>
      </c>
      <c r="BS69" s="15">
        <v>6189</v>
      </c>
      <c r="BT69" s="15">
        <v>222</v>
      </c>
      <c r="BU69" s="15">
        <v>515</v>
      </c>
      <c r="BV69" s="15">
        <v>9861</v>
      </c>
      <c r="BW69" s="15">
        <v>98</v>
      </c>
      <c r="BX69" s="15">
        <v>11</v>
      </c>
      <c r="BY69" s="15">
        <v>11</v>
      </c>
      <c r="BZ69" s="15">
        <v>2</v>
      </c>
      <c r="CA69" s="15">
        <v>616</v>
      </c>
      <c r="CB69" s="15">
        <v>6</v>
      </c>
      <c r="CC69" s="15">
        <v>14</v>
      </c>
      <c r="CD69" s="15">
        <v>758</v>
      </c>
      <c r="CE69" s="15">
        <v>492</v>
      </c>
      <c r="CF69" s="15">
        <v>156</v>
      </c>
      <c r="CG69" s="15">
        <v>20</v>
      </c>
      <c r="CH69" s="15">
        <v>91</v>
      </c>
      <c r="CI69" s="15">
        <v>1228</v>
      </c>
      <c r="CJ69" s="15">
        <v>21</v>
      </c>
      <c r="CK69" s="15">
        <v>162</v>
      </c>
      <c r="CL69" s="15">
        <v>2170</v>
      </c>
      <c r="CM69" s="15">
        <v>116</v>
      </c>
      <c r="CN69" s="15">
        <v>20</v>
      </c>
      <c r="CO69" s="15">
        <v>1</v>
      </c>
      <c r="CP69" s="15">
        <v>3</v>
      </c>
      <c r="CQ69" s="15">
        <v>196</v>
      </c>
      <c r="CR69" s="15">
        <v>8</v>
      </c>
      <c r="CS69" s="15">
        <v>38</v>
      </c>
      <c r="CT69" s="15">
        <v>382</v>
      </c>
      <c r="CU69" s="15">
        <v>387</v>
      </c>
      <c r="CV69" s="15">
        <v>118</v>
      </c>
      <c r="CW69" s="15">
        <v>32</v>
      </c>
      <c r="CX69" s="15">
        <v>60</v>
      </c>
      <c r="CY69" s="15">
        <v>1230</v>
      </c>
      <c r="CZ69" s="15">
        <v>35</v>
      </c>
      <c r="DA69" s="15">
        <v>89</v>
      </c>
      <c r="DB69" s="15">
        <v>1951</v>
      </c>
      <c r="DC69" s="15">
        <v>2631393</v>
      </c>
    </row>
    <row r="70" spans="2:107" x14ac:dyDescent="0.3">
      <c r="B70" s="13">
        <v>43160</v>
      </c>
      <c r="C70" s="15">
        <v>3251</v>
      </c>
      <c r="D70" s="15">
        <v>906</v>
      </c>
      <c r="E70" s="15">
        <v>286</v>
      </c>
      <c r="F70" s="15">
        <v>446</v>
      </c>
      <c r="G70" s="15">
        <v>10763</v>
      </c>
      <c r="H70" s="15">
        <v>363</v>
      </c>
      <c r="I70" s="15">
        <v>931</v>
      </c>
      <c r="J70" s="15">
        <v>16946</v>
      </c>
      <c r="K70" s="15">
        <v>151628</v>
      </c>
      <c r="L70" s="15">
        <v>45608</v>
      </c>
      <c r="M70" s="15">
        <v>14961</v>
      </c>
      <c r="N70" s="15">
        <v>13840</v>
      </c>
      <c r="O70" s="15">
        <v>546499</v>
      </c>
      <c r="P70" s="15">
        <v>16098</v>
      </c>
      <c r="Q70" s="15">
        <v>39056</v>
      </c>
      <c r="R70" s="15">
        <v>827690</v>
      </c>
      <c r="S70" s="15">
        <v>3336</v>
      </c>
      <c r="T70" s="15">
        <v>939</v>
      </c>
      <c r="U70" s="15">
        <v>298</v>
      </c>
      <c r="V70" s="15">
        <v>466</v>
      </c>
      <c r="W70" s="15">
        <v>11129</v>
      </c>
      <c r="X70" s="15">
        <v>360</v>
      </c>
      <c r="Y70" s="15">
        <v>1002</v>
      </c>
      <c r="Z70" s="15">
        <v>17530</v>
      </c>
      <c r="AA70" s="15">
        <v>352421</v>
      </c>
      <c r="AB70" s="15">
        <v>95822</v>
      </c>
      <c r="AC70" s="15">
        <v>31730</v>
      </c>
      <c r="AD70" s="15">
        <v>38236</v>
      </c>
      <c r="AE70" s="15">
        <v>1101883</v>
      </c>
      <c r="AF70" s="15">
        <v>33375</v>
      </c>
      <c r="AG70" s="15">
        <v>99745</v>
      </c>
      <c r="AH70" s="15">
        <v>1753212</v>
      </c>
      <c r="AI70" s="15">
        <v>1023</v>
      </c>
      <c r="AJ70" s="15">
        <v>186</v>
      </c>
      <c r="AK70" s="15">
        <v>48</v>
      </c>
      <c r="AL70" s="15">
        <v>92</v>
      </c>
      <c r="AM70" s="15">
        <v>2306</v>
      </c>
      <c r="AN70" s="15">
        <v>51</v>
      </c>
      <c r="AO70" s="15">
        <v>189</v>
      </c>
      <c r="AP70" s="15">
        <v>3895</v>
      </c>
      <c r="AQ70" s="15">
        <v>288</v>
      </c>
      <c r="AR70" s="15">
        <v>85</v>
      </c>
      <c r="AS70" s="15">
        <v>34</v>
      </c>
      <c r="AT70" s="15">
        <v>45</v>
      </c>
      <c r="AU70" s="15">
        <v>1265</v>
      </c>
      <c r="AV70" s="15">
        <v>44</v>
      </c>
      <c r="AW70" s="15">
        <v>111</v>
      </c>
      <c r="AX70" s="15">
        <v>1872</v>
      </c>
      <c r="AY70" s="15">
        <v>878</v>
      </c>
      <c r="AZ70" s="15">
        <v>336</v>
      </c>
      <c r="BA70" s="15">
        <v>92</v>
      </c>
      <c r="BB70" s="15">
        <v>144</v>
      </c>
      <c r="BC70" s="15">
        <v>3197</v>
      </c>
      <c r="BD70" s="15">
        <v>100</v>
      </c>
      <c r="BE70" s="15">
        <v>355</v>
      </c>
      <c r="BF70" s="15">
        <v>5102</v>
      </c>
      <c r="BG70" s="15">
        <v>277</v>
      </c>
      <c r="BH70" s="15">
        <v>102</v>
      </c>
      <c r="BI70" s="15">
        <v>34</v>
      </c>
      <c r="BJ70" s="15">
        <v>50</v>
      </c>
      <c r="BK70" s="15">
        <v>1350</v>
      </c>
      <c r="BL70" s="15">
        <v>65</v>
      </c>
      <c r="BM70" s="15">
        <v>104</v>
      </c>
      <c r="BN70" s="15">
        <v>1982</v>
      </c>
      <c r="BO70" s="15">
        <v>2472</v>
      </c>
      <c r="BP70" s="15">
        <v>772</v>
      </c>
      <c r="BQ70" s="15">
        <v>269</v>
      </c>
      <c r="BR70" s="15">
        <v>333</v>
      </c>
      <c r="BS70" s="15">
        <v>8557</v>
      </c>
      <c r="BT70" s="15">
        <v>313</v>
      </c>
      <c r="BU70" s="15">
        <v>763</v>
      </c>
      <c r="BV70" s="15">
        <v>13479</v>
      </c>
      <c r="BW70" s="15">
        <v>118</v>
      </c>
      <c r="BX70" s="15">
        <v>9</v>
      </c>
      <c r="BY70" s="15">
        <v>10</v>
      </c>
      <c r="BZ70" s="15">
        <v>3</v>
      </c>
      <c r="CA70" s="15">
        <v>786</v>
      </c>
      <c r="CB70" s="15">
        <v>8</v>
      </c>
      <c r="CC70" s="15">
        <v>5</v>
      </c>
      <c r="CD70" s="15">
        <v>939</v>
      </c>
      <c r="CE70" s="15">
        <v>594</v>
      </c>
      <c r="CF70" s="15">
        <v>152</v>
      </c>
      <c r="CG70" s="15">
        <v>19</v>
      </c>
      <c r="CH70" s="15">
        <v>128</v>
      </c>
      <c r="CI70" s="15">
        <v>1516</v>
      </c>
      <c r="CJ70" s="15">
        <v>34</v>
      </c>
      <c r="CK70" s="15">
        <v>184</v>
      </c>
      <c r="CL70" s="15">
        <v>2627</v>
      </c>
      <c r="CM70" s="15">
        <v>152</v>
      </c>
      <c r="CN70" s="15">
        <v>6</v>
      </c>
      <c r="CO70" s="15"/>
      <c r="CP70" s="15">
        <v>2</v>
      </c>
      <c r="CQ70" s="15">
        <v>270</v>
      </c>
      <c r="CR70" s="15">
        <v>5</v>
      </c>
      <c r="CS70" s="15">
        <v>50</v>
      </c>
      <c r="CT70" s="15">
        <v>485</v>
      </c>
      <c r="CU70" s="15">
        <v>492</v>
      </c>
      <c r="CV70" s="15">
        <v>125</v>
      </c>
      <c r="CW70" s="15">
        <v>44</v>
      </c>
      <c r="CX70" s="15">
        <v>79</v>
      </c>
      <c r="CY70" s="15">
        <v>1697</v>
      </c>
      <c r="CZ70" s="15">
        <v>54</v>
      </c>
      <c r="DA70" s="15">
        <v>129</v>
      </c>
      <c r="DB70" s="15">
        <v>2620</v>
      </c>
      <c r="DC70" s="15">
        <v>2648379</v>
      </c>
    </row>
    <row r="71" spans="2:107" x14ac:dyDescent="0.3">
      <c r="B71" s="13">
        <v>41306</v>
      </c>
      <c r="C71" s="15">
        <v>3337</v>
      </c>
      <c r="D71" s="15">
        <v>700</v>
      </c>
      <c r="E71" s="15">
        <v>244</v>
      </c>
      <c r="F71" s="15">
        <v>291</v>
      </c>
      <c r="G71" s="15">
        <v>8706</v>
      </c>
      <c r="H71" s="15">
        <v>222</v>
      </c>
      <c r="I71" s="15">
        <v>804</v>
      </c>
      <c r="J71" s="15">
        <v>14304</v>
      </c>
      <c r="K71" s="15">
        <v>164780</v>
      </c>
      <c r="L71" s="15">
        <v>49467</v>
      </c>
      <c r="M71" s="15">
        <v>15118</v>
      </c>
      <c r="N71" s="15">
        <v>16614</v>
      </c>
      <c r="O71" s="15">
        <v>578305</v>
      </c>
      <c r="P71" s="15">
        <v>20051</v>
      </c>
      <c r="Q71" s="15">
        <v>40569</v>
      </c>
      <c r="R71" s="15">
        <v>884904</v>
      </c>
      <c r="S71" s="15">
        <v>3742</v>
      </c>
      <c r="T71" s="15">
        <v>718</v>
      </c>
      <c r="U71" s="15">
        <v>257</v>
      </c>
      <c r="V71" s="15">
        <v>364</v>
      </c>
      <c r="W71" s="15">
        <v>9827</v>
      </c>
      <c r="X71" s="15">
        <v>265</v>
      </c>
      <c r="Y71" s="15">
        <v>848</v>
      </c>
      <c r="Z71" s="15">
        <v>16021</v>
      </c>
      <c r="AA71" s="15">
        <v>328823</v>
      </c>
      <c r="AB71" s="15">
        <v>88489</v>
      </c>
      <c r="AC71" s="15">
        <v>29829</v>
      </c>
      <c r="AD71" s="15">
        <v>34424</v>
      </c>
      <c r="AE71" s="15">
        <v>1017186</v>
      </c>
      <c r="AF71" s="15">
        <v>28594</v>
      </c>
      <c r="AG71" s="15">
        <v>95003</v>
      </c>
      <c r="AH71" s="15">
        <v>1622348</v>
      </c>
      <c r="AI71" s="15">
        <v>942</v>
      </c>
      <c r="AJ71" s="15">
        <v>146</v>
      </c>
      <c r="AK71" s="15">
        <v>47</v>
      </c>
      <c r="AL71" s="15">
        <v>64</v>
      </c>
      <c r="AM71" s="15">
        <v>2031</v>
      </c>
      <c r="AN71" s="15">
        <v>44</v>
      </c>
      <c r="AO71" s="15">
        <v>188</v>
      </c>
      <c r="AP71" s="15">
        <v>3462</v>
      </c>
      <c r="AQ71" s="15">
        <v>369</v>
      </c>
      <c r="AR71" s="15">
        <v>83</v>
      </c>
      <c r="AS71" s="15">
        <v>34</v>
      </c>
      <c r="AT71" s="15">
        <v>33</v>
      </c>
      <c r="AU71" s="15">
        <v>1078</v>
      </c>
      <c r="AV71" s="15">
        <v>26</v>
      </c>
      <c r="AW71" s="15">
        <v>69</v>
      </c>
      <c r="AX71" s="15">
        <v>1692</v>
      </c>
      <c r="AY71" s="15">
        <v>979</v>
      </c>
      <c r="AZ71" s="15">
        <v>223</v>
      </c>
      <c r="BA71" s="15">
        <v>67</v>
      </c>
      <c r="BB71" s="15">
        <v>91</v>
      </c>
      <c r="BC71" s="15">
        <v>2661</v>
      </c>
      <c r="BD71" s="15">
        <v>66</v>
      </c>
      <c r="BE71" s="15">
        <v>276</v>
      </c>
      <c r="BF71" s="15">
        <v>4363</v>
      </c>
      <c r="BG71" s="15">
        <v>358</v>
      </c>
      <c r="BH71" s="15">
        <v>73</v>
      </c>
      <c r="BI71" s="15">
        <v>30</v>
      </c>
      <c r="BJ71" s="15">
        <v>36</v>
      </c>
      <c r="BK71" s="15">
        <v>1069</v>
      </c>
      <c r="BL71" s="15">
        <v>40</v>
      </c>
      <c r="BM71" s="15">
        <v>94</v>
      </c>
      <c r="BN71" s="15">
        <v>1700</v>
      </c>
      <c r="BO71" s="15">
        <v>2763</v>
      </c>
      <c r="BP71" s="15">
        <v>557</v>
      </c>
      <c r="BQ71" s="15">
        <v>205</v>
      </c>
      <c r="BR71" s="15">
        <v>270</v>
      </c>
      <c r="BS71" s="15">
        <v>7396</v>
      </c>
      <c r="BT71" s="15">
        <v>226</v>
      </c>
      <c r="BU71" s="15">
        <v>654</v>
      </c>
      <c r="BV71" s="15">
        <v>12071</v>
      </c>
      <c r="BW71" s="15">
        <v>130</v>
      </c>
      <c r="BX71" s="15">
        <v>10</v>
      </c>
      <c r="BY71" s="15">
        <v>19</v>
      </c>
      <c r="BZ71" s="15"/>
      <c r="CA71" s="15">
        <v>779</v>
      </c>
      <c r="CB71" s="15">
        <v>13</v>
      </c>
      <c r="CC71" s="15">
        <v>14</v>
      </c>
      <c r="CD71" s="15">
        <v>965</v>
      </c>
      <c r="CE71" s="15">
        <v>822</v>
      </c>
      <c r="CF71" s="15">
        <v>151</v>
      </c>
      <c r="CG71" s="15">
        <v>32</v>
      </c>
      <c r="CH71" s="15">
        <v>92</v>
      </c>
      <c r="CI71" s="15">
        <v>1565</v>
      </c>
      <c r="CJ71" s="15">
        <v>22</v>
      </c>
      <c r="CK71" s="15">
        <v>135</v>
      </c>
      <c r="CL71" s="15">
        <v>2819</v>
      </c>
      <c r="CM71" s="15">
        <v>27</v>
      </c>
      <c r="CN71" s="15"/>
      <c r="CO71" s="15">
        <v>1</v>
      </c>
      <c r="CP71" s="15">
        <v>2</v>
      </c>
      <c r="CQ71" s="15">
        <v>87</v>
      </c>
      <c r="CR71" s="15">
        <v>4</v>
      </c>
      <c r="CS71" s="15">
        <v>45</v>
      </c>
      <c r="CT71" s="15">
        <v>166</v>
      </c>
      <c r="CU71" s="15">
        <v>580</v>
      </c>
      <c r="CV71" s="15">
        <v>106</v>
      </c>
      <c r="CW71" s="15">
        <v>41</v>
      </c>
      <c r="CX71" s="15">
        <v>59</v>
      </c>
      <c r="CY71" s="15">
        <v>1468</v>
      </c>
      <c r="CZ71" s="15">
        <v>36</v>
      </c>
      <c r="DA71" s="15">
        <v>110</v>
      </c>
      <c r="DB71" s="15">
        <v>2400</v>
      </c>
      <c r="DC71" s="15">
        <v>2567215</v>
      </c>
    </row>
    <row r="72" spans="2:107" x14ac:dyDescent="0.3">
      <c r="B72" s="13">
        <v>41030</v>
      </c>
      <c r="C72" s="15">
        <v>4554</v>
      </c>
      <c r="D72" s="15">
        <v>861</v>
      </c>
      <c r="E72" s="15">
        <v>220</v>
      </c>
      <c r="F72" s="15">
        <v>404</v>
      </c>
      <c r="G72" s="15">
        <v>11470</v>
      </c>
      <c r="H72" s="15">
        <v>308</v>
      </c>
      <c r="I72" s="15">
        <v>1005</v>
      </c>
      <c r="J72" s="15">
        <v>18822</v>
      </c>
      <c r="K72" s="15"/>
      <c r="L72" s="15"/>
      <c r="M72" s="15"/>
      <c r="N72" s="15"/>
      <c r="O72" s="15"/>
      <c r="P72" s="15"/>
      <c r="Q72" s="15"/>
      <c r="R72" s="15"/>
      <c r="S72" s="15">
        <v>5059</v>
      </c>
      <c r="T72" s="15">
        <v>930</v>
      </c>
      <c r="U72" s="15">
        <v>267</v>
      </c>
      <c r="V72" s="15">
        <v>470</v>
      </c>
      <c r="W72" s="15">
        <v>12965</v>
      </c>
      <c r="X72" s="15">
        <v>387</v>
      </c>
      <c r="Y72" s="15">
        <v>1118</v>
      </c>
      <c r="Z72" s="15">
        <v>21196</v>
      </c>
      <c r="AA72" s="15"/>
      <c r="AB72" s="15"/>
      <c r="AC72" s="15"/>
      <c r="AD72" s="15"/>
      <c r="AE72" s="15"/>
      <c r="AF72" s="15"/>
      <c r="AG72" s="15"/>
      <c r="AH72" s="15"/>
      <c r="AI72" s="15">
        <v>1200</v>
      </c>
      <c r="AJ72" s="15">
        <v>148</v>
      </c>
      <c r="AK72" s="15">
        <v>27</v>
      </c>
      <c r="AL72" s="15">
        <v>93</v>
      </c>
      <c r="AM72" s="15">
        <v>2572</v>
      </c>
      <c r="AN72" s="15">
        <v>82</v>
      </c>
      <c r="AO72" s="15">
        <v>239</v>
      </c>
      <c r="AP72" s="15">
        <v>4361</v>
      </c>
      <c r="AQ72" s="15">
        <v>558</v>
      </c>
      <c r="AR72" s="15">
        <v>153</v>
      </c>
      <c r="AS72" s="15">
        <v>35</v>
      </c>
      <c r="AT72" s="15">
        <v>45</v>
      </c>
      <c r="AU72" s="15">
        <v>1593</v>
      </c>
      <c r="AV72" s="15">
        <v>35</v>
      </c>
      <c r="AW72" s="15">
        <v>129</v>
      </c>
      <c r="AX72" s="15">
        <v>2548</v>
      </c>
      <c r="AY72" s="15">
        <v>2145</v>
      </c>
      <c r="AZ72" s="15">
        <v>407</v>
      </c>
      <c r="BA72" s="15">
        <v>126</v>
      </c>
      <c r="BB72" s="15">
        <v>204</v>
      </c>
      <c r="BC72" s="15">
        <v>5488</v>
      </c>
      <c r="BD72" s="15">
        <v>141</v>
      </c>
      <c r="BE72" s="15">
        <v>470</v>
      </c>
      <c r="BF72" s="15">
        <v>8981</v>
      </c>
      <c r="BG72" s="15">
        <v>13</v>
      </c>
      <c r="BH72" s="15">
        <v>1</v>
      </c>
      <c r="BI72" s="15">
        <v>3</v>
      </c>
      <c r="BJ72" s="15">
        <v>2</v>
      </c>
      <c r="BK72" s="15">
        <v>39</v>
      </c>
      <c r="BL72" s="15"/>
      <c r="BM72" s="15">
        <v>5</v>
      </c>
      <c r="BN72" s="15">
        <v>63</v>
      </c>
      <c r="BO72" s="15">
        <v>3834</v>
      </c>
      <c r="BP72" s="15">
        <v>761</v>
      </c>
      <c r="BQ72" s="15">
        <v>239</v>
      </c>
      <c r="BR72" s="15">
        <v>325</v>
      </c>
      <c r="BS72" s="15">
        <v>9863</v>
      </c>
      <c r="BT72" s="15">
        <v>340</v>
      </c>
      <c r="BU72" s="15">
        <v>835</v>
      </c>
      <c r="BV72" s="15">
        <v>16197</v>
      </c>
      <c r="BW72" s="15">
        <v>160</v>
      </c>
      <c r="BX72" s="15">
        <v>9</v>
      </c>
      <c r="BY72" s="15">
        <v>11</v>
      </c>
      <c r="BZ72" s="15">
        <v>4</v>
      </c>
      <c r="CA72" s="15">
        <v>1028</v>
      </c>
      <c r="CB72" s="15">
        <v>6</v>
      </c>
      <c r="CC72" s="15">
        <v>27</v>
      </c>
      <c r="CD72" s="15">
        <v>1245</v>
      </c>
      <c r="CE72" s="15">
        <v>1053</v>
      </c>
      <c r="CF72" s="15">
        <v>156</v>
      </c>
      <c r="CG72" s="15">
        <v>16</v>
      </c>
      <c r="CH72" s="15">
        <v>133</v>
      </c>
      <c r="CI72" s="15">
        <v>1932</v>
      </c>
      <c r="CJ72" s="15">
        <v>34</v>
      </c>
      <c r="CK72" s="15">
        <v>171</v>
      </c>
      <c r="CL72" s="15">
        <v>3495</v>
      </c>
      <c r="CM72" s="15">
        <v>12</v>
      </c>
      <c r="CN72" s="15">
        <v>4</v>
      </c>
      <c r="CO72" s="15">
        <v>1</v>
      </c>
      <c r="CP72" s="15">
        <v>8</v>
      </c>
      <c r="CQ72" s="15">
        <v>142</v>
      </c>
      <c r="CR72" s="15">
        <v>7</v>
      </c>
      <c r="CS72" s="15">
        <v>85</v>
      </c>
      <c r="CT72" s="15">
        <v>259</v>
      </c>
      <c r="CU72" s="15">
        <v>808</v>
      </c>
      <c r="CV72" s="15">
        <v>149</v>
      </c>
      <c r="CW72" s="15">
        <v>49</v>
      </c>
      <c r="CX72" s="15">
        <v>75</v>
      </c>
      <c r="CY72" s="15">
        <v>2070</v>
      </c>
      <c r="CZ72" s="15">
        <v>72</v>
      </c>
      <c r="DA72" s="15">
        <v>160</v>
      </c>
      <c r="DB72" s="15">
        <v>3383</v>
      </c>
      <c r="DC72" s="15">
        <v>80550</v>
      </c>
    </row>
    <row r="73" spans="2:107" x14ac:dyDescent="0.3">
      <c r="B73" s="13">
        <v>40969</v>
      </c>
      <c r="C73" s="15">
        <v>3617</v>
      </c>
      <c r="D73" s="15">
        <v>772</v>
      </c>
      <c r="E73" s="15">
        <v>217</v>
      </c>
      <c r="F73" s="15">
        <v>354</v>
      </c>
      <c r="G73" s="15">
        <v>9586</v>
      </c>
      <c r="H73" s="15">
        <v>302</v>
      </c>
      <c r="I73" s="15">
        <v>850</v>
      </c>
      <c r="J73" s="15">
        <v>15698</v>
      </c>
      <c r="K73" s="15"/>
      <c r="L73" s="15"/>
      <c r="M73" s="15"/>
      <c r="N73" s="15"/>
      <c r="O73" s="15"/>
      <c r="P73" s="15"/>
      <c r="Q73" s="15"/>
      <c r="R73" s="15"/>
      <c r="S73" s="15">
        <v>4481</v>
      </c>
      <c r="T73" s="15">
        <v>938</v>
      </c>
      <c r="U73" s="15">
        <v>292</v>
      </c>
      <c r="V73" s="15">
        <v>462</v>
      </c>
      <c r="W73" s="15">
        <v>12299</v>
      </c>
      <c r="X73" s="15">
        <v>367</v>
      </c>
      <c r="Y73" s="15">
        <v>1053</v>
      </c>
      <c r="Z73" s="15">
        <v>19892</v>
      </c>
      <c r="AA73" s="15"/>
      <c r="AB73" s="15"/>
      <c r="AC73" s="15"/>
      <c r="AD73" s="15"/>
      <c r="AE73" s="15"/>
      <c r="AF73" s="15"/>
      <c r="AG73" s="15"/>
      <c r="AH73" s="15"/>
      <c r="AI73" s="15">
        <v>1047</v>
      </c>
      <c r="AJ73" s="15">
        <v>111</v>
      </c>
      <c r="AK73" s="15">
        <v>30</v>
      </c>
      <c r="AL73" s="15">
        <v>69</v>
      </c>
      <c r="AM73" s="15">
        <v>2158</v>
      </c>
      <c r="AN73" s="15">
        <v>41</v>
      </c>
      <c r="AO73" s="15">
        <v>194</v>
      </c>
      <c r="AP73" s="15">
        <v>3650</v>
      </c>
      <c r="AQ73" s="15">
        <v>493</v>
      </c>
      <c r="AR73" s="15">
        <v>170</v>
      </c>
      <c r="AS73" s="15">
        <v>33</v>
      </c>
      <c r="AT73" s="15">
        <v>47</v>
      </c>
      <c r="AU73" s="15">
        <v>1575</v>
      </c>
      <c r="AV73" s="15">
        <v>58</v>
      </c>
      <c r="AW73" s="15">
        <v>105</v>
      </c>
      <c r="AX73" s="15">
        <v>2481</v>
      </c>
      <c r="AY73" s="15">
        <v>1949</v>
      </c>
      <c r="AZ73" s="15">
        <v>424</v>
      </c>
      <c r="BA73" s="15">
        <v>141</v>
      </c>
      <c r="BB73" s="15">
        <v>234</v>
      </c>
      <c r="BC73" s="15">
        <v>5389</v>
      </c>
      <c r="BD73" s="15">
        <v>165</v>
      </c>
      <c r="BE73" s="15">
        <v>503</v>
      </c>
      <c r="BF73" s="15">
        <v>8805</v>
      </c>
      <c r="BG73" s="15">
        <v>2</v>
      </c>
      <c r="BH73" s="15"/>
      <c r="BI73" s="15"/>
      <c r="BJ73" s="15"/>
      <c r="BK73" s="15">
        <v>2</v>
      </c>
      <c r="BL73" s="15"/>
      <c r="BM73" s="15"/>
      <c r="BN73" s="15">
        <v>4</v>
      </c>
      <c r="BO73" s="15">
        <v>3354</v>
      </c>
      <c r="BP73" s="15">
        <v>735</v>
      </c>
      <c r="BQ73" s="15">
        <v>246</v>
      </c>
      <c r="BR73" s="15">
        <v>343</v>
      </c>
      <c r="BS73" s="15">
        <v>9330</v>
      </c>
      <c r="BT73" s="15">
        <v>322</v>
      </c>
      <c r="BU73" s="15">
        <v>790</v>
      </c>
      <c r="BV73" s="15">
        <v>15120</v>
      </c>
      <c r="BW73" s="15">
        <v>137</v>
      </c>
      <c r="BX73" s="15">
        <v>7</v>
      </c>
      <c r="BY73" s="15">
        <v>11</v>
      </c>
      <c r="BZ73" s="15">
        <v>1</v>
      </c>
      <c r="CA73" s="15">
        <v>907</v>
      </c>
      <c r="CB73" s="15">
        <v>5</v>
      </c>
      <c r="CC73" s="15">
        <v>17</v>
      </c>
      <c r="CD73" s="15">
        <v>1085</v>
      </c>
      <c r="CE73" s="15">
        <v>955</v>
      </c>
      <c r="CF73" s="15">
        <v>177</v>
      </c>
      <c r="CG73" s="15">
        <v>22</v>
      </c>
      <c r="CH73" s="15">
        <v>115</v>
      </c>
      <c r="CI73" s="15">
        <v>1910</v>
      </c>
      <c r="CJ73" s="15">
        <v>22</v>
      </c>
      <c r="CK73" s="15">
        <v>197</v>
      </c>
      <c r="CL73" s="15">
        <v>3398</v>
      </c>
      <c r="CM73" s="15">
        <v>35</v>
      </c>
      <c r="CN73" s="15">
        <v>19</v>
      </c>
      <c r="CO73" s="15">
        <v>13</v>
      </c>
      <c r="CP73" s="15">
        <v>3</v>
      </c>
      <c r="CQ73" s="15">
        <v>152</v>
      </c>
      <c r="CR73" s="15">
        <v>18</v>
      </c>
      <c r="CS73" s="15">
        <v>49</v>
      </c>
      <c r="CT73" s="15">
        <v>289</v>
      </c>
      <c r="CU73" s="15">
        <v>640</v>
      </c>
      <c r="CV73" s="15">
        <v>179</v>
      </c>
      <c r="CW73" s="15">
        <v>62</v>
      </c>
      <c r="CX73" s="15">
        <v>64</v>
      </c>
      <c r="CY73" s="15">
        <v>2035</v>
      </c>
      <c r="CZ73" s="15">
        <v>77</v>
      </c>
      <c r="DA73" s="15">
        <v>172</v>
      </c>
      <c r="DB73" s="15">
        <v>3229</v>
      </c>
      <c r="DC73" s="15">
        <v>73651</v>
      </c>
    </row>
    <row r="74" spans="2:107" x14ac:dyDescent="0.3">
      <c r="B74" s="13">
        <v>41091</v>
      </c>
      <c r="C74" s="15">
        <v>5153</v>
      </c>
      <c r="D74" s="15">
        <v>856</v>
      </c>
      <c r="E74" s="15">
        <v>281</v>
      </c>
      <c r="F74" s="15">
        <v>460</v>
      </c>
      <c r="G74" s="15">
        <v>12110</v>
      </c>
      <c r="H74" s="15">
        <v>345</v>
      </c>
      <c r="I74" s="15">
        <v>978</v>
      </c>
      <c r="J74" s="15">
        <v>20183</v>
      </c>
      <c r="K74" s="15"/>
      <c r="L74" s="15"/>
      <c r="M74" s="15"/>
      <c r="N74" s="15"/>
      <c r="O74" s="15"/>
      <c r="P74" s="15"/>
      <c r="Q74" s="15"/>
      <c r="R74" s="15"/>
      <c r="S74" s="15">
        <v>5190</v>
      </c>
      <c r="T74" s="15">
        <v>880</v>
      </c>
      <c r="U74" s="15">
        <v>302</v>
      </c>
      <c r="V74" s="15">
        <v>501</v>
      </c>
      <c r="W74" s="15">
        <v>13036</v>
      </c>
      <c r="X74" s="15">
        <v>358</v>
      </c>
      <c r="Y74" s="15">
        <v>1101</v>
      </c>
      <c r="Z74" s="15">
        <v>21368</v>
      </c>
      <c r="AA74" s="15"/>
      <c r="AB74" s="15"/>
      <c r="AC74" s="15"/>
      <c r="AD74" s="15"/>
      <c r="AE74" s="15"/>
      <c r="AF74" s="15"/>
      <c r="AG74" s="15"/>
      <c r="AH74" s="15"/>
      <c r="AI74" s="15">
        <v>1807</v>
      </c>
      <c r="AJ74" s="15">
        <v>190</v>
      </c>
      <c r="AK74" s="15">
        <v>63</v>
      </c>
      <c r="AL74" s="15">
        <v>137</v>
      </c>
      <c r="AM74" s="15">
        <v>3564</v>
      </c>
      <c r="AN74" s="15">
        <v>92</v>
      </c>
      <c r="AO74" s="15">
        <v>322</v>
      </c>
      <c r="AP74" s="15">
        <v>6175</v>
      </c>
      <c r="AQ74" s="15">
        <v>425</v>
      </c>
      <c r="AR74" s="15">
        <v>85</v>
      </c>
      <c r="AS74" s="15">
        <v>28</v>
      </c>
      <c r="AT74" s="15">
        <v>50</v>
      </c>
      <c r="AU74" s="15">
        <v>1236</v>
      </c>
      <c r="AV74" s="15">
        <v>49</v>
      </c>
      <c r="AW74" s="15">
        <v>78</v>
      </c>
      <c r="AX74" s="15">
        <v>1951</v>
      </c>
      <c r="AY74" s="15">
        <v>1557</v>
      </c>
      <c r="AZ74" s="15">
        <v>307</v>
      </c>
      <c r="BA74" s="15">
        <v>103</v>
      </c>
      <c r="BB74" s="15">
        <v>141</v>
      </c>
      <c r="BC74" s="15">
        <v>3961</v>
      </c>
      <c r="BD74" s="15">
        <v>108</v>
      </c>
      <c r="BE74" s="15">
        <v>331</v>
      </c>
      <c r="BF74" s="15">
        <v>6508</v>
      </c>
      <c r="BG74" s="15">
        <v>259</v>
      </c>
      <c r="BH74" s="15">
        <v>57</v>
      </c>
      <c r="BI74" s="15">
        <v>12</v>
      </c>
      <c r="BJ74" s="15">
        <v>28</v>
      </c>
      <c r="BK74" s="15">
        <v>706</v>
      </c>
      <c r="BL74" s="15">
        <v>15</v>
      </c>
      <c r="BM74" s="15">
        <v>55</v>
      </c>
      <c r="BN74" s="15">
        <v>1132</v>
      </c>
      <c r="BO74" s="15">
        <v>3885</v>
      </c>
      <c r="BP74" s="15">
        <v>707</v>
      </c>
      <c r="BQ74" s="15">
        <v>268</v>
      </c>
      <c r="BR74" s="15">
        <v>360</v>
      </c>
      <c r="BS74" s="15">
        <v>9800</v>
      </c>
      <c r="BT74" s="15">
        <v>319</v>
      </c>
      <c r="BU74" s="15">
        <v>766</v>
      </c>
      <c r="BV74" s="15">
        <v>16105</v>
      </c>
      <c r="BW74" s="15">
        <v>163</v>
      </c>
      <c r="BX74" s="15">
        <v>8</v>
      </c>
      <c r="BY74" s="15">
        <v>11</v>
      </c>
      <c r="BZ74" s="15">
        <v>1</v>
      </c>
      <c r="CA74" s="15">
        <v>988</v>
      </c>
      <c r="CB74" s="15">
        <v>7</v>
      </c>
      <c r="CC74" s="15">
        <v>27</v>
      </c>
      <c r="CD74" s="15">
        <v>1205</v>
      </c>
      <c r="CE74" s="15">
        <v>1120</v>
      </c>
      <c r="CF74" s="15">
        <v>157</v>
      </c>
      <c r="CG74" s="15">
        <v>20</v>
      </c>
      <c r="CH74" s="15">
        <v>138</v>
      </c>
      <c r="CI74" s="15">
        <v>2081</v>
      </c>
      <c r="CJ74" s="15">
        <v>30</v>
      </c>
      <c r="CK74" s="15">
        <v>194</v>
      </c>
      <c r="CL74" s="15">
        <v>3740</v>
      </c>
      <c r="CM74" s="15">
        <v>22</v>
      </c>
      <c r="CN74" s="15">
        <v>8</v>
      </c>
      <c r="CO74" s="15">
        <v>3</v>
      </c>
      <c r="CP74" s="15">
        <v>2</v>
      </c>
      <c r="CQ74" s="15">
        <v>167</v>
      </c>
      <c r="CR74" s="15">
        <v>2</v>
      </c>
      <c r="CS74" s="15">
        <v>114</v>
      </c>
      <c r="CT74" s="15">
        <v>318</v>
      </c>
      <c r="CU74" s="15">
        <v>601</v>
      </c>
      <c r="CV74" s="15">
        <v>122</v>
      </c>
      <c r="CW74" s="15">
        <v>41</v>
      </c>
      <c r="CX74" s="15">
        <v>81</v>
      </c>
      <c r="CY74" s="15">
        <v>1728</v>
      </c>
      <c r="CZ74" s="15">
        <v>33</v>
      </c>
      <c r="DA74" s="15">
        <v>186</v>
      </c>
      <c r="DB74" s="15">
        <v>2792</v>
      </c>
      <c r="DC74" s="15">
        <v>81477</v>
      </c>
    </row>
    <row r="75" spans="2:107" x14ac:dyDescent="0.3">
      <c r="B75" s="13">
        <v>41061</v>
      </c>
      <c r="C75" s="15">
        <v>5025</v>
      </c>
      <c r="D75" s="15">
        <v>880</v>
      </c>
      <c r="E75" s="15">
        <v>355</v>
      </c>
      <c r="F75" s="15">
        <v>426</v>
      </c>
      <c r="G75" s="15">
        <v>12319</v>
      </c>
      <c r="H75" s="15">
        <v>335</v>
      </c>
      <c r="I75" s="15">
        <v>992</v>
      </c>
      <c r="J75" s="15">
        <v>20332</v>
      </c>
      <c r="K75" s="15"/>
      <c r="L75" s="15"/>
      <c r="M75" s="15"/>
      <c r="N75" s="15"/>
      <c r="O75" s="15"/>
      <c r="P75" s="15"/>
      <c r="Q75" s="15"/>
      <c r="R75" s="15"/>
      <c r="S75" s="15">
        <v>5202</v>
      </c>
      <c r="T75" s="15">
        <v>933</v>
      </c>
      <c r="U75" s="15">
        <v>411</v>
      </c>
      <c r="V75" s="15">
        <v>475</v>
      </c>
      <c r="W75" s="15">
        <v>13267</v>
      </c>
      <c r="X75" s="15">
        <v>363</v>
      </c>
      <c r="Y75" s="15">
        <v>1111</v>
      </c>
      <c r="Z75" s="15">
        <v>21762</v>
      </c>
      <c r="AA75" s="15"/>
      <c r="AB75" s="15"/>
      <c r="AC75" s="15"/>
      <c r="AD75" s="15"/>
      <c r="AE75" s="15"/>
      <c r="AF75" s="15"/>
      <c r="AG75" s="15"/>
      <c r="AH75" s="15"/>
      <c r="AI75" s="15">
        <v>1428</v>
      </c>
      <c r="AJ75" s="15">
        <v>165</v>
      </c>
      <c r="AK75" s="15">
        <v>79</v>
      </c>
      <c r="AL75" s="15">
        <v>112</v>
      </c>
      <c r="AM75" s="15">
        <v>3016</v>
      </c>
      <c r="AN75" s="15">
        <v>70</v>
      </c>
      <c r="AO75" s="15">
        <v>298</v>
      </c>
      <c r="AP75" s="15">
        <v>5168</v>
      </c>
      <c r="AQ75" s="15">
        <v>536</v>
      </c>
      <c r="AR75" s="15">
        <v>135</v>
      </c>
      <c r="AS75" s="15">
        <v>52</v>
      </c>
      <c r="AT75" s="15">
        <v>40</v>
      </c>
      <c r="AU75" s="15">
        <v>1556</v>
      </c>
      <c r="AV75" s="15">
        <v>45</v>
      </c>
      <c r="AW75" s="15">
        <v>107</v>
      </c>
      <c r="AX75" s="15">
        <v>2471</v>
      </c>
      <c r="AY75" s="15">
        <v>2157</v>
      </c>
      <c r="AZ75" s="15">
        <v>416</v>
      </c>
      <c r="BA75" s="15">
        <v>156</v>
      </c>
      <c r="BB75" s="15">
        <v>217</v>
      </c>
      <c r="BC75" s="15">
        <v>5517</v>
      </c>
      <c r="BD75" s="15">
        <v>167</v>
      </c>
      <c r="BE75" s="15">
        <v>465</v>
      </c>
      <c r="BF75" s="15">
        <v>9095</v>
      </c>
      <c r="BG75" s="15">
        <v>46</v>
      </c>
      <c r="BH75" s="15">
        <v>3</v>
      </c>
      <c r="BI75" s="15">
        <v>3</v>
      </c>
      <c r="BJ75" s="15">
        <v>1</v>
      </c>
      <c r="BK75" s="15">
        <v>113</v>
      </c>
      <c r="BL75" s="15">
        <v>1</v>
      </c>
      <c r="BM75" s="15">
        <v>11</v>
      </c>
      <c r="BN75" s="15">
        <v>178</v>
      </c>
      <c r="BO75" s="15">
        <v>3933</v>
      </c>
      <c r="BP75" s="15">
        <v>733</v>
      </c>
      <c r="BQ75" s="15">
        <v>324</v>
      </c>
      <c r="BR75" s="15">
        <v>358</v>
      </c>
      <c r="BS75" s="15">
        <v>9927</v>
      </c>
      <c r="BT75" s="15">
        <v>306</v>
      </c>
      <c r="BU75" s="15">
        <v>814</v>
      </c>
      <c r="BV75" s="15">
        <v>16395</v>
      </c>
      <c r="BW75" s="15">
        <v>170</v>
      </c>
      <c r="BX75" s="15">
        <v>7</v>
      </c>
      <c r="BY75" s="15">
        <v>26</v>
      </c>
      <c r="BZ75" s="15">
        <v>4</v>
      </c>
      <c r="CA75" s="15">
        <v>1133</v>
      </c>
      <c r="CB75" s="15">
        <v>16</v>
      </c>
      <c r="CC75" s="15">
        <v>26</v>
      </c>
      <c r="CD75" s="15">
        <v>1382</v>
      </c>
      <c r="CE75" s="15">
        <v>1070</v>
      </c>
      <c r="CF75" s="15">
        <v>186</v>
      </c>
      <c r="CG75" s="15">
        <v>32</v>
      </c>
      <c r="CH75" s="15">
        <v>111</v>
      </c>
      <c r="CI75" s="15">
        <v>2046</v>
      </c>
      <c r="CJ75" s="15">
        <v>31</v>
      </c>
      <c r="CK75" s="15">
        <v>201</v>
      </c>
      <c r="CL75" s="15">
        <v>3677</v>
      </c>
      <c r="CM75" s="15">
        <v>29</v>
      </c>
      <c r="CN75" s="15">
        <v>7</v>
      </c>
      <c r="CO75" s="15">
        <v>29</v>
      </c>
      <c r="CP75" s="15">
        <v>2</v>
      </c>
      <c r="CQ75" s="15">
        <v>161</v>
      </c>
      <c r="CR75" s="15">
        <v>10</v>
      </c>
      <c r="CS75" s="15">
        <v>70</v>
      </c>
      <c r="CT75" s="15">
        <v>308</v>
      </c>
      <c r="CU75" s="15">
        <v>732</v>
      </c>
      <c r="CV75" s="15">
        <v>165</v>
      </c>
      <c r="CW75" s="15">
        <v>66</v>
      </c>
      <c r="CX75" s="15">
        <v>84</v>
      </c>
      <c r="CY75" s="15">
        <v>1994</v>
      </c>
      <c r="CZ75" s="15">
        <v>54</v>
      </c>
      <c r="DA75" s="15">
        <v>158</v>
      </c>
      <c r="DB75" s="15">
        <v>3253</v>
      </c>
      <c r="DC75" s="15">
        <v>84021</v>
      </c>
    </row>
    <row r="76" spans="2:107" x14ac:dyDescent="0.3">
      <c r="B76" s="13">
        <v>41153</v>
      </c>
      <c r="C76" s="15">
        <v>4067</v>
      </c>
      <c r="D76" s="15">
        <v>760</v>
      </c>
      <c r="E76" s="15">
        <v>254</v>
      </c>
      <c r="F76" s="15">
        <v>393</v>
      </c>
      <c r="G76" s="15">
        <v>10054</v>
      </c>
      <c r="H76" s="15">
        <v>252</v>
      </c>
      <c r="I76" s="15">
        <v>767</v>
      </c>
      <c r="J76" s="15">
        <v>16547</v>
      </c>
      <c r="K76" s="15"/>
      <c r="L76" s="15"/>
      <c r="M76" s="15"/>
      <c r="N76" s="15"/>
      <c r="O76" s="15"/>
      <c r="P76" s="15"/>
      <c r="Q76" s="15"/>
      <c r="R76" s="15"/>
      <c r="S76" s="15">
        <v>4172</v>
      </c>
      <c r="T76" s="15">
        <v>815</v>
      </c>
      <c r="U76" s="15">
        <v>259</v>
      </c>
      <c r="V76" s="15">
        <v>410</v>
      </c>
      <c r="W76" s="15">
        <v>10694</v>
      </c>
      <c r="X76" s="15">
        <v>256</v>
      </c>
      <c r="Y76" s="15">
        <v>834</v>
      </c>
      <c r="Z76" s="15">
        <v>17440</v>
      </c>
      <c r="AA76" s="15"/>
      <c r="AB76" s="15"/>
      <c r="AC76" s="15"/>
      <c r="AD76" s="15"/>
      <c r="AE76" s="15"/>
      <c r="AF76" s="15"/>
      <c r="AG76" s="15"/>
      <c r="AH76" s="15"/>
      <c r="AI76" s="15">
        <v>1140</v>
      </c>
      <c r="AJ76" s="15">
        <v>191</v>
      </c>
      <c r="AK76" s="15">
        <v>68</v>
      </c>
      <c r="AL76" s="15">
        <v>98</v>
      </c>
      <c r="AM76" s="15">
        <v>2604</v>
      </c>
      <c r="AN76" s="15">
        <v>60</v>
      </c>
      <c r="AO76" s="15">
        <v>252</v>
      </c>
      <c r="AP76" s="15">
        <v>4413</v>
      </c>
      <c r="AQ76" s="15">
        <v>379</v>
      </c>
      <c r="AR76" s="15">
        <v>83</v>
      </c>
      <c r="AS76" s="15">
        <v>19</v>
      </c>
      <c r="AT76" s="15">
        <v>47</v>
      </c>
      <c r="AU76" s="15">
        <v>1070</v>
      </c>
      <c r="AV76" s="15">
        <v>29</v>
      </c>
      <c r="AW76" s="15">
        <v>72</v>
      </c>
      <c r="AX76" s="15">
        <v>1699</v>
      </c>
      <c r="AY76" s="15">
        <v>1192</v>
      </c>
      <c r="AZ76" s="15">
        <v>236</v>
      </c>
      <c r="BA76" s="15">
        <v>81</v>
      </c>
      <c r="BB76" s="15">
        <v>104</v>
      </c>
      <c r="BC76" s="15">
        <v>3009</v>
      </c>
      <c r="BD76" s="15">
        <v>66</v>
      </c>
      <c r="BE76" s="15">
        <v>240</v>
      </c>
      <c r="BF76" s="15">
        <v>4928</v>
      </c>
      <c r="BG76" s="15">
        <v>331</v>
      </c>
      <c r="BH76" s="15">
        <v>53</v>
      </c>
      <c r="BI76" s="15">
        <v>22</v>
      </c>
      <c r="BJ76" s="15">
        <v>31</v>
      </c>
      <c r="BK76" s="15">
        <v>868</v>
      </c>
      <c r="BL76" s="15">
        <v>30</v>
      </c>
      <c r="BM76" s="15">
        <v>67</v>
      </c>
      <c r="BN76" s="15">
        <v>1402</v>
      </c>
      <c r="BO76" s="15">
        <v>3089</v>
      </c>
      <c r="BP76" s="15">
        <v>643</v>
      </c>
      <c r="BQ76" s="15">
        <v>221</v>
      </c>
      <c r="BR76" s="15">
        <v>290</v>
      </c>
      <c r="BS76" s="15">
        <v>8055</v>
      </c>
      <c r="BT76" s="15">
        <v>226</v>
      </c>
      <c r="BU76" s="15">
        <v>644</v>
      </c>
      <c r="BV76" s="15">
        <v>13168</v>
      </c>
      <c r="BW76" s="15">
        <v>154</v>
      </c>
      <c r="BX76" s="15">
        <v>4</v>
      </c>
      <c r="BY76" s="15">
        <v>15</v>
      </c>
      <c r="BZ76" s="15">
        <v>2</v>
      </c>
      <c r="CA76" s="15">
        <v>852</v>
      </c>
      <c r="CB76" s="15">
        <v>8</v>
      </c>
      <c r="CC76" s="15">
        <v>21</v>
      </c>
      <c r="CD76" s="15">
        <v>1056</v>
      </c>
      <c r="CE76" s="15">
        <v>906</v>
      </c>
      <c r="CF76" s="15">
        <v>166</v>
      </c>
      <c r="CG76" s="15">
        <v>22</v>
      </c>
      <c r="CH76" s="15">
        <v>118</v>
      </c>
      <c r="CI76" s="15">
        <v>1710</v>
      </c>
      <c r="CJ76" s="15">
        <v>16</v>
      </c>
      <c r="CK76" s="15">
        <v>137</v>
      </c>
      <c r="CL76" s="15">
        <v>3075</v>
      </c>
      <c r="CM76" s="15">
        <v>23</v>
      </c>
      <c r="CN76" s="15">
        <v>2</v>
      </c>
      <c r="CO76" s="15">
        <v>1</v>
      </c>
      <c r="CP76" s="15"/>
      <c r="CQ76" s="15">
        <v>77</v>
      </c>
      <c r="CR76" s="15">
        <v>6</v>
      </c>
      <c r="CS76" s="15">
        <v>32</v>
      </c>
      <c r="CT76" s="15">
        <v>141</v>
      </c>
      <c r="CU76" s="15">
        <v>576</v>
      </c>
      <c r="CV76" s="15">
        <v>133</v>
      </c>
      <c r="CW76" s="15">
        <v>31</v>
      </c>
      <c r="CX76" s="15">
        <v>80</v>
      </c>
      <c r="CY76" s="15">
        <v>1473</v>
      </c>
      <c r="CZ76" s="15">
        <v>20</v>
      </c>
      <c r="DA76" s="15">
        <v>100</v>
      </c>
      <c r="DB76" s="15">
        <v>2413</v>
      </c>
      <c r="DC76" s="15">
        <v>66282</v>
      </c>
    </row>
    <row r="77" spans="2:107" x14ac:dyDescent="0.3">
      <c r="B77" s="13">
        <v>41275</v>
      </c>
      <c r="C77" s="15">
        <v>3273</v>
      </c>
      <c r="D77" s="15">
        <v>656</v>
      </c>
      <c r="E77" s="15">
        <v>252</v>
      </c>
      <c r="F77" s="15">
        <v>308</v>
      </c>
      <c r="G77" s="15">
        <v>8179</v>
      </c>
      <c r="H77" s="15">
        <v>221</v>
      </c>
      <c r="I77" s="15">
        <v>677</v>
      </c>
      <c r="J77" s="15">
        <v>13566</v>
      </c>
      <c r="K77" s="15"/>
      <c r="L77" s="15"/>
      <c r="M77" s="15"/>
      <c r="N77" s="15"/>
      <c r="O77" s="15"/>
      <c r="P77" s="15"/>
      <c r="Q77" s="15"/>
      <c r="R77" s="15"/>
      <c r="S77" s="15">
        <v>3540</v>
      </c>
      <c r="T77" s="15">
        <v>707</v>
      </c>
      <c r="U77" s="15">
        <v>287</v>
      </c>
      <c r="V77" s="15">
        <v>328</v>
      </c>
      <c r="W77" s="15">
        <v>9286</v>
      </c>
      <c r="X77" s="15">
        <v>256</v>
      </c>
      <c r="Y77" s="15">
        <v>925</v>
      </c>
      <c r="Z77" s="15">
        <v>15329</v>
      </c>
      <c r="AA77" s="15"/>
      <c r="AB77" s="15"/>
      <c r="AC77" s="15"/>
      <c r="AD77" s="15"/>
      <c r="AE77" s="15"/>
      <c r="AF77" s="15"/>
      <c r="AG77" s="15"/>
      <c r="AH77" s="15"/>
      <c r="AI77" s="15">
        <v>757</v>
      </c>
      <c r="AJ77" s="15">
        <v>116</v>
      </c>
      <c r="AK77" s="15">
        <v>47</v>
      </c>
      <c r="AL77" s="15">
        <v>63</v>
      </c>
      <c r="AM77" s="15">
        <v>1648</v>
      </c>
      <c r="AN77" s="15">
        <v>52</v>
      </c>
      <c r="AO77" s="15">
        <v>148</v>
      </c>
      <c r="AP77" s="15">
        <v>2831</v>
      </c>
      <c r="AQ77" s="15">
        <v>360</v>
      </c>
      <c r="AR77" s="15">
        <v>109</v>
      </c>
      <c r="AS77" s="15">
        <v>33</v>
      </c>
      <c r="AT77" s="15">
        <v>43</v>
      </c>
      <c r="AU77" s="15">
        <v>1079</v>
      </c>
      <c r="AV77" s="15">
        <v>28</v>
      </c>
      <c r="AW77" s="15">
        <v>86</v>
      </c>
      <c r="AX77" s="15">
        <v>1738</v>
      </c>
      <c r="AY77" s="15">
        <v>1107</v>
      </c>
      <c r="AZ77" s="15">
        <v>210</v>
      </c>
      <c r="BA77" s="15">
        <v>98</v>
      </c>
      <c r="BB77" s="15">
        <v>90</v>
      </c>
      <c r="BC77" s="15">
        <v>2785</v>
      </c>
      <c r="BD77" s="15">
        <v>63</v>
      </c>
      <c r="BE77" s="15">
        <v>269</v>
      </c>
      <c r="BF77" s="15">
        <v>4622</v>
      </c>
      <c r="BG77" s="15">
        <v>394</v>
      </c>
      <c r="BH77" s="15">
        <v>74</v>
      </c>
      <c r="BI77" s="15">
        <v>38</v>
      </c>
      <c r="BJ77" s="15">
        <v>42</v>
      </c>
      <c r="BK77" s="15">
        <v>1104</v>
      </c>
      <c r="BL77" s="15">
        <v>40</v>
      </c>
      <c r="BM77" s="15">
        <v>92</v>
      </c>
      <c r="BN77" s="15">
        <v>1784</v>
      </c>
      <c r="BO77" s="15">
        <v>2627</v>
      </c>
      <c r="BP77" s="15">
        <v>551</v>
      </c>
      <c r="BQ77" s="15">
        <v>259</v>
      </c>
      <c r="BR77" s="15">
        <v>243</v>
      </c>
      <c r="BS77" s="15">
        <v>7071</v>
      </c>
      <c r="BT77" s="15">
        <v>225</v>
      </c>
      <c r="BU77" s="15">
        <v>739</v>
      </c>
      <c r="BV77" s="15">
        <v>11715</v>
      </c>
      <c r="BW77" s="15">
        <v>138</v>
      </c>
      <c r="BX77" s="15">
        <v>4</v>
      </c>
      <c r="BY77" s="15">
        <v>9</v>
      </c>
      <c r="BZ77" s="15">
        <v>1</v>
      </c>
      <c r="CA77" s="15">
        <v>741</v>
      </c>
      <c r="CB77" s="15">
        <v>9</v>
      </c>
      <c r="CC77" s="15">
        <v>24</v>
      </c>
      <c r="CD77" s="15">
        <v>926</v>
      </c>
      <c r="CE77" s="15">
        <v>759</v>
      </c>
      <c r="CF77" s="15">
        <v>146</v>
      </c>
      <c r="CG77" s="15">
        <v>19</v>
      </c>
      <c r="CH77" s="15">
        <v>81</v>
      </c>
      <c r="CI77" s="15">
        <v>1407</v>
      </c>
      <c r="CJ77" s="15">
        <v>19</v>
      </c>
      <c r="CK77" s="15">
        <v>132</v>
      </c>
      <c r="CL77" s="15">
        <v>2563</v>
      </c>
      <c r="CM77" s="15">
        <v>16</v>
      </c>
      <c r="CN77" s="15">
        <v>6</v>
      </c>
      <c r="CO77" s="15"/>
      <c r="CP77" s="15">
        <v>3</v>
      </c>
      <c r="CQ77" s="15">
        <v>67</v>
      </c>
      <c r="CR77" s="15">
        <v>3</v>
      </c>
      <c r="CS77" s="15">
        <v>30</v>
      </c>
      <c r="CT77" s="15">
        <v>125</v>
      </c>
      <c r="CU77" s="15">
        <v>550</v>
      </c>
      <c r="CV77" s="15">
        <v>108</v>
      </c>
      <c r="CW77" s="15">
        <v>47</v>
      </c>
      <c r="CX77" s="15">
        <v>68</v>
      </c>
      <c r="CY77" s="15">
        <v>1424</v>
      </c>
      <c r="CZ77" s="15">
        <v>29</v>
      </c>
      <c r="DA77" s="15">
        <v>197</v>
      </c>
      <c r="DB77" s="15">
        <v>2423</v>
      </c>
      <c r="DC77" s="15">
        <v>57622</v>
      </c>
    </row>
    <row r="78" spans="2:107" x14ac:dyDescent="0.3">
      <c r="B78" s="13">
        <v>41122</v>
      </c>
      <c r="C78" s="15">
        <v>5101</v>
      </c>
      <c r="D78" s="15">
        <v>840</v>
      </c>
      <c r="E78" s="15">
        <v>315</v>
      </c>
      <c r="F78" s="15">
        <v>457</v>
      </c>
      <c r="G78" s="15">
        <v>12556</v>
      </c>
      <c r="H78" s="15">
        <v>330</v>
      </c>
      <c r="I78" s="15">
        <v>1096</v>
      </c>
      <c r="J78" s="15">
        <v>20695</v>
      </c>
      <c r="K78" s="15"/>
      <c r="L78" s="15"/>
      <c r="M78" s="15"/>
      <c r="N78" s="15"/>
      <c r="O78" s="15"/>
      <c r="P78" s="15"/>
      <c r="Q78" s="15"/>
      <c r="R78" s="15"/>
      <c r="S78" s="15">
        <v>5356</v>
      </c>
      <c r="T78" s="15">
        <v>890</v>
      </c>
      <c r="U78" s="15">
        <v>353</v>
      </c>
      <c r="V78" s="15">
        <v>469</v>
      </c>
      <c r="W78" s="15">
        <v>13581</v>
      </c>
      <c r="X78" s="15">
        <v>390</v>
      </c>
      <c r="Y78" s="15">
        <v>1143</v>
      </c>
      <c r="Z78" s="15">
        <v>22182</v>
      </c>
      <c r="AA78" s="15"/>
      <c r="AB78" s="15"/>
      <c r="AC78" s="15"/>
      <c r="AD78" s="15"/>
      <c r="AE78" s="15"/>
      <c r="AF78" s="15"/>
      <c r="AG78" s="15"/>
      <c r="AH78" s="15"/>
      <c r="AI78" s="15">
        <v>1652</v>
      </c>
      <c r="AJ78" s="15">
        <v>201</v>
      </c>
      <c r="AK78" s="15">
        <v>83</v>
      </c>
      <c r="AL78" s="15">
        <v>141</v>
      </c>
      <c r="AM78" s="15">
        <v>3663</v>
      </c>
      <c r="AN78" s="15">
        <v>93</v>
      </c>
      <c r="AO78" s="15">
        <v>345</v>
      </c>
      <c r="AP78" s="15">
        <v>6178</v>
      </c>
      <c r="AQ78" s="15">
        <v>440</v>
      </c>
      <c r="AR78" s="15">
        <v>105</v>
      </c>
      <c r="AS78" s="15">
        <v>35</v>
      </c>
      <c r="AT78" s="15">
        <v>52</v>
      </c>
      <c r="AU78" s="15">
        <v>1329</v>
      </c>
      <c r="AV78" s="15">
        <v>40</v>
      </c>
      <c r="AW78" s="15">
        <v>73</v>
      </c>
      <c r="AX78" s="15">
        <v>2074</v>
      </c>
      <c r="AY78" s="15">
        <v>1433</v>
      </c>
      <c r="AZ78" s="15">
        <v>276</v>
      </c>
      <c r="BA78" s="15">
        <v>103</v>
      </c>
      <c r="BB78" s="15">
        <v>141</v>
      </c>
      <c r="BC78" s="15">
        <v>3713</v>
      </c>
      <c r="BD78" s="15">
        <v>103</v>
      </c>
      <c r="BE78" s="15">
        <v>349</v>
      </c>
      <c r="BF78" s="15">
        <v>6118</v>
      </c>
      <c r="BG78" s="15">
        <v>349</v>
      </c>
      <c r="BH78" s="15">
        <v>60</v>
      </c>
      <c r="BI78" s="15">
        <v>26</v>
      </c>
      <c r="BJ78" s="15">
        <v>24</v>
      </c>
      <c r="BK78" s="15">
        <v>938</v>
      </c>
      <c r="BL78" s="15">
        <v>32</v>
      </c>
      <c r="BM78" s="15">
        <v>52</v>
      </c>
      <c r="BN78" s="15">
        <v>1481</v>
      </c>
      <c r="BO78" s="15">
        <v>3957</v>
      </c>
      <c r="BP78" s="15">
        <v>726</v>
      </c>
      <c r="BQ78" s="15">
        <v>314</v>
      </c>
      <c r="BR78" s="15">
        <v>322</v>
      </c>
      <c r="BS78" s="15">
        <v>10207</v>
      </c>
      <c r="BT78" s="15">
        <v>327</v>
      </c>
      <c r="BU78" s="15">
        <v>813</v>
      </c>
      <c r="BV78" s="15">
        <v>16666</v>
      </c>
      <c r="BW78" s="15">
        <v>196</v>
      </c>
      <c r="BX78" s="15">
        <v>10</v>
      </c>
      <c r="BY78" s="15">
        <v>11</v>
      </c>
      <c r="BZ78" s="15">
        <v>5</v>
      </c>
      <c r="CA78" s="15">
        <v>1076</v>
      </c>
      <c r="CB78" s="15">
        <v>8</v>
      </c>
      <c r="CC78" s="15">
        <v>21</v>
      </c>
      <c r="CD78" s="15">
        <v>1327</v>
      </c>
      <c r="CE78" s="15">
        <v>1128</v>
      </c>
      <c r="CF78" s="15">
        <v>148</v>
      </c>
      <c r="CG78" s="15">
        <v>28</v>
      </c>
      <c r="CH78" s="15">
        <v>141</v>
      </c>
      <c r="CI78" s="15">
        <v>2091</v>
      </c>
      <c r="CJ78" s="15">
        <v>27</v>
      </c>
      <c r="CK78" s="15">
        <v>226</v>
      </c>
      <c r="CL78" s="15">
        <v>3789</v>
      </c>
      <c r="CM78" s="15">
        <v>75</v>
      </c>
      <c r="CN78" s="15">
        <v>6</v>
      </c>
      <c r="CO78" s="15"/>
      <c r="CP78" s="15">
        <v>1</v>
      </c>
      <c r="CQ78" s="15">
        <v>207</v>
      </c>
      <c r="CR78" s="15">
        <v>28</v>
      </c>
      <c r="CS78" s="15">
        <v>83</v>
      </c>
      <c r="CT78" s="15">
        <v>400</v>
      </c>
      <c r="CU78" s="15">
        <v>773</v>
      </c>
      <c r="CV78" s="15">
        <v>122</v>
      </c>
      <c r="CW78" s="15">
        <v>46</v>
      </c>
      <c r="CX78" s="15">
        <v>56</v>
      </c>
      <c r="CY78" s="15">
        <v>1886</v>
      </c>
      <c r="CZ78" s="15">
        <v>46</v>
      </c>
      <c r="DA78" s="15">
        <v>185</v>
      </c>
      <c r="DB78" s="15">
        <v>3114</v>
      </c>
      <c r="DC78" s="15">
        <v>84024</v>
      </c>
    </row>
    <row r="79" spans="2:107" x14ac:dyDescent="0.3">
      <c r="B79" s="13">
        <v>40940</v>
      </c>
      <c r="C79" s="15">
        <v>2587</v>
      </c>
      <c r="D79" s="15">
        <v>546</v>
      </c>
      <c r="E79" s="15">
        <v>208</v>
      </c>
      <c r="F79" s="15">
        <v>244</v>
      </c>
      <c r="G79" s="15">
        <v>6864</v>
      </c>
      <c r="H79" s="15">
        <v>158</v>
      </c>
      <c r="I79" s="15">
        <v>607</v>
      </c>
      <c r="J79" s="15">
        <v>11214</v>
      </c>
      <c r="K79" s="15"/>
      <c r="L79" s="15"/>
      <c r="M79" s="15"/>
      <c r="N79" s="15"/>
      <c r="O79" s="15"/>
      <c r="P79" s="15"/>
      <c r="Q79" s="15"/>
      <c r="R79" s="15"/>
      <c r="S79" s="15">
        <v>3202</v>
      </c>
      <c r="T79" s="15">
        <v>650</v>
      </c>
      <c r="U79" s="15">
        <v>271</v>
      </c>
      <c r="V79" s="15">
        <v>323</v>
      </c>
      <c r="W79" s="15">
        <v>8902</v>
      </c>
      <c r="X79" s="15">
        <v>218</v>
      </c>
      <c r="Y79" s="15">
        <v>779</v>
      </c>
      <c r="Z79" s="15">
        <v>14345</v>
      </c>
      <c r="AA79" s="15"/>
      <c r="AB79" s="15"/>
      <c r="AC79" s="15"/>
      <c r="AD79" s="15"/>
      <c r="AE79" s="15"/>
      <c r="AF79" s="15"/>
      <c r="AG79" s="15"/>
      <c r="AH79" s="15"/>
      <c r="AI79" s="15">
        <v>702</v>
      </c>
      <c r="AJ79" s="15">
        <v>100</v>
      </c>
      <c r="AK79" s="15">
        <v>32</v>
      </c>
      <c r="AL79" s="15">
        <v>72</v>
      </c>
      <c r="AM79" s="15">
        <v>1618</v>
      </c>
      <c r="AN79" s="15">
        <v>32</v>
      </c>
      <c r="AO79" s="15">
        <v>177</v>
      </c>
      <c r="AP79" s="15">
        <v>2733</v>
      </c>
      <c r="AQ79" s="15">
        <v>347</v>
      </c>
      <c r="AR79" s="15">
        <v>103</v>
      </c>
      <c r="AS79" s="15">
        <v>37</v>
      </c>
      <c r="AT79" s="15">
        <v>29</v>
      </c>
      <c r="AU79" s="15">
        <v>1105</v>
      </c>
      <c r="AV79" s="15">
        <v>35</v>
      </c>
      <c r="AW79" s="15">
        <v>73</v>
      </c>
      <c r="AX79" s="15">
        <v>1729</v>
      </c>
      <c r="AY79" s="15">
        <v>1435</v>
      </c>
      <c r="AZ79" s="15">
        <v>273</v>
      </c>
      <c r="BA79" s="15">
        <v>134</v>
      </c>
      <c r="BB79" s="15">
        <v>123</v>
      </c>
      <c r="BC79" s="15">
        <v>3865</v>
      </c>
      <c r="BD79" s="15">
        <v>86</v>
      </c>
      <c r="BE79" s="15">
        <v>350</v>
      </c>
      <c r="BF79" s="15">
        <v>6266</v>
      </c>
      <c r="BG79" s="15"/>
      <c r="BH79" s="15"/>
      <c r="BI79" s="15"/>
      <c r="BJ79" s="15"/>
      <c r="BK79" s="15"/>
      <c r="BL79" s="15"/>
      <c r="BM79" s="15"/>
      <c r="BN79" s="15"/>
      <c r="BO79" s="15">
        <v>2399</v>
      </c>
      <c r="BP79" s="15">
        <v>491</v>
      </c>
      <c r="BQ79" s="15">
        <v>236</v>
      </c>
      <c r="BR79" s="15">
        <v>230</v>
      </c>
      <c r="BS79" s="15">
        <v>6687</v>
      </c>
      <c r="BT79" s="15">
        <v>187</v>
      </c>
      <c r="BU79" s="15">
        <v>577</v>
      </c>
      <c r="BV79" s="15">
        <v>10807</v>
      </c>
      <c r="BW79" s="15">
        <v>121</v>
      </c>
      <c r="BX79" s="15">
        <v>12</v>
      </c>
      <c r="BY79" s="15">
        <v>11</v>
      </c>
      <c r="BZ79" s="15">
        <v>3</v>
      </c>
      <c r="CA79" s="15">
        <v>768</v>
      </c>
      <c r="CB79" s="15">
        <v>11</v>
      </c>
      <c r="CC79" s="15">
        <v>12</v>
      </c>
      <c r="CD79" s="15">
        <v>938</v>
      </c>
      <c r="CE79" s="15">
        <v>669</v>
      </c>
      <c r="CF79" s="15">
        <v>128</v>
      </c>
      <c r="CG79" s="15">
        <v>24</v>
      </c>
      <c r="CH79" s="15">
        <v>90</v>
      </c>
      <c r="CI79" s="15">
        <v>1352</v>
      </c>
      <c r="CJ79" s="15">
        <v>12</v>
      </c>
      <c r="CK79" s="15">
        <v>151</v>
      </c>
      <c r="CL79" s="15">
        <v>2426</v>
      </c>
      <c r="CM79" s="15">
        <v>13</v>
      </c>
      <c r="CN79" s="15">
        <v>19</v>
      </c>
      <c r="CO79" s="15"/>
      <c r="CP79" s="15"/>
      <c r="CQ79" s="15">
        <v>95</v>
      </c>
      <c r="CR79" s="15">
        <v>8</v>
      </c>
      <c r="CS79" s="15">
        <v>39</v>
      </c>
      <c r="CT79" s="15">
        <v>174</v>
      </c>
      <c r="CU79" s="15">
        <v>457</v>
      </c>
      <c r="CV79" s="15">
        <v>134</v>
      </c>
      <c r="CW79" s="15">
        <v>50</v>
      </c>
      <c r="CX79" s="15">
        <v>71</v>
      </c>
      <c r="CY79" s="15">
        <v>1397</v>
      </c>
      <c r="CZ79" s="15">
        <v>37</v>
      </c>
      <c r="DA79" s="15">
        <v>102</v>
      </c>
      <c r="DB79" s="15">
        <v>2248</v>
      </c>
      <c r="DC79" s="15">
        <v>52880</v>
      </c>
    </row>
    <row r="80" spans="2:107" x14ac:dyDescent="0.3">
      <c r="B80" s="13">
        <v>41214</v>
      </c>
      <c r="C80" s="15">
        <v>5116</v>
      </c>
      <c r="D80" s="15">
        <v>915</v>
      </c>
      <c r="E80" s="15">
        <v>319</v>
      </c>
      <c r="F80" s="15">
        <v>451</v>
      </c>
      <c r="G80" s="15">
        <v>12599</v>
      </c>
      <c r="H80" s="15">
        <v>332</v>
      </c>
      <c r="I80" s="15">
        <v>1089</v>
      </c>
      <c r="J80" s="15">
        <v>20821</v>
      </c>
      <c r="K80" s="15"/>
      <c r="L80" s="15"/>
      <c r="M80" s="15"/>
      <c r="N80" s="15"/>
      <c r="O80" s="15"/>
      <c r="P80" s="15"/>
      <c r="Q80" s="15"/>
      <c r="R80" s="15"/>
      <c r="S80" s="15">
        <v>5634</v>
      </c>
      <c r="T80" s="15">
        <v>977</v>
      </c>
      <c r="U80" s="15">
        <v>396</v>
      </c>
      <c r="V80" s="15">
        <v>546</v>
      </c>
      <c r="W80" s="15">
        <v>14363</v>
      </c>
      <c r="X80" s="15">
        <v>376</v>
      </c>
      <c r="Y80" s="15">
        <v>1164</v>
      </c>
      <c r="Z80" s="15">
        <v>23456</v>
      </c>
      <c r="AA80" s="15"/>
      <c r="AB80" s="15"/>
      <c r="AC80" s="15"/>
      <c r="AD80" s="15"/>
      <c r="AE80" s="15"/>
      <c r="AF80" s="15"/>
      <c r="AG80" s="15"/>
      <c r="AH80" s="15"/>
      <c r="AI80" s="15">
        <v>1559</v>
      </c>
      <c r="AJ80" s="15">
        <v>219</v>
      </c>
      <c r="AK80" s="15">
        <v>77</v>
      </c>
      <c r="AL80" s="15">
        <v>140</v>
      </c>
      <c r="AM80" s="15">
        <v>3535</v>
      </c>
      <c r="AN80" s="15">
        <v>88</v>
      </c>
      <c r="AO80" s="15">
        <v>363</v>
      </c>
      <c r="AP80" s="15">
        <v>5981</v>
      </c>
      <c r="AQ80" s="15">
        <v>507</v>
      </c>
      <c r="AR80" s="15">
        <v>107</v>
      </c>
      <c r="AS80" s="15">
        <v>41</v>
      </c>
      <c r="AT80" s="15">
        <v>38</v>
      </c>
      <c r="AU80" s="15">
        <v>1384</v>
      </c>
      <c r="AV80" s="15">
        <v>32</v>
      </c>
      <c r="AW80" s="15">
        <v>115</v>
      </c>
      <c r="AX80" s="15">
        <v>2224</v>
      </c>
      <c r="AY80" s="15">
        <v>1494</v>
      </c>
      <c r="AZ80" s="15">
        <v>299</v>
      </c>
      <c r="BA80" s="15">
        <v>121</v>
      </c>
      <c r="BB80" s="15">
        <v>158</v>
      </c>
      <c r="BC80" s="15">
        <v>3861</v>
      </c>
      <c r="BD80" s="15">
        <v>107</v>
      </c>
      <c r="BE80" s="15">
        <v>330</v>
      </c>
      <c r="BF80" s="15">
        <v>6370</v>
      </c>
      <c r="BG80" s="15">
        <v>529</v>
      </c>
      <c r="BH80" s="15">
        <v>84</v>
      </c>
      <c r="BI80" s="15">
        <v>43</v>
      </c>
      <c r="BJ80" s="15">
        <v>48</v>
      </c>
      <c r="BK80" s="15">
        <v>1408</v>
      </c>
      <c r="BL80" s="15">
        <v>42</v>
      </c>
      <c r="BM80" s="15">
        <v>95</v>
      </c>
      <c r="BN80" s="15">
        <v>2249</v>
      </c>
      <c r="BO80" s="15">
        <v>4122</v>
      </c>
      <c r="BP80" s="15">
        <v>783</v>
      </c>
      <c r="BQ80" s="15">
        <v>329</v>
      </c>
      <c r="BR80" s="15">
        <v>405</v>
      </c>
      <c r="BS80" s="15">
        <v>10831</v>
      </c>
      <c r="BT80" s="15">
        <v>315</v>
      </c>
      <c r="BU80" s="15">
        <v>902</v>
      </c>
      <c r="BV80" s="15">
        <v>17687</v>
      </c>
      <c r="BW80" s="15">
        <v>204</v>
      </c>
      <c r="BX80" s="15">
        <v>8</v>
      </c>
      <c r="BY80" s="15">
        <v>20</v>
      </c>
      <c r="BZ80" s="15">
        <v>1</v>
      </c>
      <c r="CA80" s="15">
        <v>1111</v>
      </c>
      <c r="CB80" s="15">
        <v>10</v>
      </c>
      <c r="CC80" s="15">
        <v>23</v>
      </c>
      <c r="CD80" s="15">
        <v>1377</v>
      </c>
      <c r="CE80" s="15">
        <v>1270</v>
      </c>
      <c r="CF80" s="15">
        <v>178</v>
      </c>
      <c r="CG80" s="15">
        <v>35</v>
      </c>
      <c r="CH80" s="15">
        <v>136</v>
      </c>
      <c r="CI80" s="15">
        <v>2282</v>
      </c>
      <c r="CJ80" s="15">
        <v>42</v>
      </c>
      <c r="CK80" s="15">
        <v>181</v>
      </c>
      <c r="CL80" s="15">
        <v>4124</v>
      </c>
      <c r="CM80" s="15">
        <v>38</v>
      </c>
      <c r="CN80" s="15">
        <v>8</v>
      </c>
      <c r="CO80" s="15">
        <v>12</v>
      </c>
      <c r="CP80" s="15">
        <v>4</v>
      </c>
      <c r="CQ80" s="15">
        <v>139</v>
      </c>
      <c r="CR80" s="15">
        <v>9</v>
      </c>
      <c r="CS80" s="15">
        <v>58</v>
      </c>
      <c r="CT80" s="15">
        <v>268</v>
      </c>
      <c r="CU80" s="15">
        <v>786</v>
      </c>
      <c r="CV80" s="15">
        <v>126</v>
      </c>
      <c r="CW80" s="15">
        <v>48</v>
      </c>
      <c r="CX80" s="15">
        <v>63</v>
      </c>
      <c r="CY80" s="15">
        <v>1913</v>
      </c>
      <c r="CZ80" s="15">
        <v>53</v>
      </c>
      <c r="DA80" s="15">
        <v>121</v>
      </c>
      <c r="DB80" s="15">
        <v>3110</v>
      </c>
      <c r="DC80" s="15">
        <v>87667</v>
      </c>
    </row>
    <row r="81" spans="2:107" x14ac:dyDescent="0.3">
      <c r="B81" s="13">
        <v>41183</v>
      </c>
      <c r="C81" s="15">
        <v>4350</v>
      </c>
      <c r="D81" s="15">
        <v>719</v>
      </c>
      <c r="E81" s="15">
        <v>292</v>
      </c>
      <c r="F81" s="15">
        <v>413</v>
      </c>
      <c r="G81" s="15">
        <v>10819</v>
      </c>
      <c r="H81" s="15">
        <v>296</v>
      </c>
      <c r="I81" s="15">
        <v>863</v>
      </c>
      <c r="J81" s="15">
        <v>17752</v>
      </c>
      <c r="K81" s="15"/>
      <c r="L81" s="15"/>
      <c r="M81" s="15"/>
      <c r="N81" s="15"/>
      <c r="O81" s="15"/>
      <c r="P81" s="15"/>
      <c r="Q81" s="15"/>
      <c r="R81" s="15"/>
      <c r="S81" s="15">
        <v>4791</v>
      </c>
      <c r="T81" s="15">
        <v>780</v>
      </c>
      <c r="U81" s="15">
        <v>338</v>
      </c>
      <c r="V81" s="15">
        <v>453</v>
      </c>
      <c r="W81" s="15">
        <v>12222</v>
      </c>
      <c r="X81" s="15">
        <v>365</v>
      </c>
      <c r="Y81" s="15">
        <v>946</v>
      </c>
      <c r="Z81" s="15">
        <v>19895</v>
      </c>
      <c r="AA81" s="15"/>
      <c r="AB81" s="15"/>
      <c r="AC81" s="15"/>
      <c r="AD81" s="15"/>
      <c r="AE81" s="15"/>
      <c r="AF81" s="15"/>
      <c r="AG81" s="15"/>
      <c r="AH81" s="15"/>
      <c r="AI81" s="15">
        <v>1283</v>
      </c>
      <c r="AJ81" s="15">
        <v>168</v>
      </c>
      <c r="AK81" s="15">
        <v>79</v>
      </c>
      <c r="AL81" s="15">
        <v>130</v>
      </c>
      <c r="AM81" s="15">
        <v>2912</v>
      </c>
      <c r="AN81" s="15">
        <v>63</v>
      </c>
      <c r="AO81" s="15">
        <v>272</v>
      </c>
      <c r="AP81" s="15">
        <v>4907</v>
      </c>
      <c r="AQ81" s="15">
        <v>416</v>
      </c>
      <c r="AR81" s="15">
        <v>86</v>
      </c>
      <c r="AS81" s="15">
        <v>32</v>
      </c>
      <c r="AT81" s="15">
        <v>45</v>
      </c>
      <c r="AU81" s="15">
        <v>1202</v>
      </c>
      <c r="AV81" s="15">
        <v>37</v>
      </c>
      <c r="AW81" s="15">
        <v>93</v>
      </c>
      <c r="AX81" s="15">
        <v>1911</v>
      </c>
      <c r="AY81" s="15">
        <v>1313</v>
      </c>
      <c r="AZ81" s="15">
        <v>222</v>
      </c>
      <c r="BA81" s="15">
        <v>90</v>
      </c>
      <c r="BB81" s="15">
        <v>107</v>
      </c>
      <c r="BC81" s="15">
        <v>3330</v>
      </c>
      <c r="BD81" s="15">
        <v>113</v>
      </c>
      <c r="BE81" s="15">
        <v>284</v>
      </c>
      <c r="BF81" s="15">
        <v>5459</v>
      </c>
      <c r="BG81" s="15">
        <v>379</v>
      </c>
      <c r="BH81" s="15">
        <v>55</v>
      </c>
      <c r="BI81" s="15">
        <v>27</v>
      </c>
      <c r="BJ81" s="15">
        <v>40</v>
      </c>
      <c r="BK81" s="15">
        <v>1044</v>
      </c>
      <c r="BL81" s="15">
        <v>32</v>
      </c>
      <c r="BM81" s="15">
        <v>67</v>
      </c>
      <c r="BN81" s="15">
        <v>1644</v>
      </c>
      <c r="BO81" s="15">
        <v>3612</v>
      </c>
      <c r="BP81" s="15">
        <v>630</v>
      </c>
      <c r="BQ81" s="15">
        <v>287</v>
      </c>
      <c r="BR81" s="15">
        <v>322</v>
      </c>
      <c r="BS81" s="15">
        <v>9216</v>
      </c>
      <c r="BT81" s="15">
        <v>324</v>
      </c>
      <c r="BU81" s="15">
        <v>698</v>
      </c>
      <c r="BV81" s="15">
        <v>15089</v>
      </c>
      <c r="BW81" s="15">
        <v>156</v>
      </c>
      <c r="BX81" s="15">
        <v>6</v>
      </c>
      <c r="BY81" s="15">
        <v>18</v>
      </c>
      <c r="BZ81" s="15">
        <v>1</v>
      </c>
      <c r="CA81" s="15">
        <v>1053</v>
      </c>
      <c r="CB81" s="15">
        <v>11</v>
      </c>
      <c r="CC81" s="15">
        <v>14</v>
      </c>
      <c r="CD81" s="15">
        <v>1259</v>
      </c>
      <c r="CE81" s="15">
        <v>988</v>
      </c>
      <c r="CF81" s="15">
        <v>139</v>
      </c>
      <c r="CG81" s="15">
        <v>28</v>
      </c>
      <c r="CH81" s="15">
        <v>120</v>
      </c>
      <c r="CI81" s="15">
        <v>1796</v>
      </c>
      <c r="CJ81" s="15">
        <v>24</v>
      </c>
      <c r="CK81" s="15">
        <v>148</v>
      </c>
      <c r="CL81" s="15">
        <v>3243</v>
      </c>
      <c r="CM81" s="15">
        <v>35</v>
      </c>
      <c r="CN81" s="15">
        <v>5</v>
      </c>
      <c r="CO81" s="15">
        <v>5</v>
      </c>
      <c r="CP81" s="15">
        <v>10</v>
      </c>
      <c r="CQ81" s="15">
        <v>157</v>
      </c>
      <c r="CR81" s="15">
        <v>6</v>
      </c>
      <c r="CS81" s="15">
        <v>86</v>
      </c>
      <c r="CT81" s="15">
        <v>304</v>
      </c>
      <c r="CU81" s="15">
        <v>658</v>
      </c>
      <c r="CV81" s="15">
        <v>132</v>
      </c>
      <c r="CW81" s="15">
        <v>53</v>
      </c>
      <c r="CX81" s="15">
        <v>71</v>
      </c>
      <c r="CY81" s="15">
        <v>1612</v>
      </c>
      <c r="CZ81" s="15">
        <v>38</v>
      </c>
      <c r="DA81" s="15">
        <v>84</v>
      </c>
      <c r="DB81" s="15">
        <v>2648</v>
      </c>
      <c r="DC81" s="15">
        <v>74111</v>
      </c>
    </row>
    <row r="82" spans="2:107" x14ac:dyDescent="0.3">
      <c r="B82" s="13">
        <v>41000</v>
      </c>
      <c r="C82" s="15">
        <v>3390</v>
      </c>
      <c r="D82" s="15">
        <v>693</v>
      </c>
      <c r="E82" s="15">
        <v>180</v>
      </c>
      <c r="F82" s="15">
        <v>292</v>
      </c>
      <c r="G82" s="15">
        <v>8738</v>
      </c>
      <c r="H82" s="15">
        <v>246</v>
      </c>
      <c r="I82" s="15">
        <v>785</v>
      </c>
      <c r="J82" s="15">
        <v>14324</v>
      </c>
      <c r="K82" s="15"/>
      <c r="L82" s="15"/>
      <c r="M82" s="15"/>
      <c r="N82" s="15"/>
      <c r="O82" s="15"/>
      <c r="P82" s="15"/>
      <c r="Q82" s="15"/>
      <c r="R82" s="15"/>
      <c r="S82" s="15">
        <v>4318</v>
      </c>
      <c r="T82" s="15">
        <v>845</v>
      </c>
      <c r="U82" s="15">
        <v>280</v>
      </c>
      <c r="V82" s="15">
        <v>428</v>
      </c>
      <c r="W82" s="15">
        <v>11645</v>
      </c>
      <c r="X82" s="15">
        <v>302</v>
      </c>
      <c r="Y82" s="15">
        <v>1066</v>
      </c>
      <c r="Z82" s="15">
        <v>18884</v>
      </c>
      <c r="AA82" s="15"/>
      <c r="AB82" s="15"/>
      <c r="AC82" s="15"/>
      <c r="AD82" s="15"/>
      <c r="AE82" s="15"/>
      <c r="AF82" s="15"/>
      <c r="AG82" s="15"/>
      <c r="AH82" s="15"/>
      <c r="AI82" s="15">
        <v>953</v>
      </c>
      <c r="AJ82" s="15">
        <v>93</v>
      </c>
      <c r="AK82" s="15">
        <v>34</v>
      </c>
      <c r="AL82" s="15">
        <v>64</v>
      </c>
      <c r="AM82" s="15">
        <v>2041</v>
      </c>
      <c r="AN82" s="15">
        <v>51</v>
      </c>
      <c r="AO82" s="15">
        <v>236</v>
      </c>
      <c r="AP82" s="15">
        <v>3472</v>
      </c>
      <c r="AQ82" s="15">
        <v>458</v>
      </c>
      <c r="AR82" s="15">
        <v>150</v>
      </c>
      <c r="AS82" s="15">
        <v>37</v>
      </c>
      <c r="AT82" s="15">
        <v>46</v>
      </c>
      <c r="AU82" s="15">
        <v>1459</v>
      </c>
      <c r="AV82" s="15">
        <v>41</v>
      </c>
      <c r="AW82" s="15">
        <v>117</v>
      </c>
      <c r="AX82" s="15">
        <v>2308</v>
      </c>
      <c r="AY82" s="15">
        <v>1975</v>
      </c>
      <c r="AZ82" s="15">
        <v>394</v>
      </c>
      <c r="BA82" s="15">
        <v>130</v>
      </c>
      <c r="BB82" s="15">
        <v>182</v>
      </c>
      <c r="BC82" s="15">
        <v>5210</v>
      </c>
      <c r="BD82" s="15">
        <v>142</v>
      </c>
      <c r="BE82" s="15">
        <v>465</v>
      </c>
      <c r="BF82" s="15">
        <v>8498</v>
      </c>
      <c r="BG82" s="15">
        <v>3</v>
      </c>
      <c r="BH82" s="15"/>
      <c r="BI82" s="15"/>
      <c r="BJ82" s="15">
        <v>1</v>
      </c>
      <c r="BK82" s="15">
        <v>7</v>
      </c>
      <c r="BL82" s="15"/>
      <c r="BM82" s="15"/>
      <c r="BN82" s="15">
        <v>11</v>
      </c>
      <c r="BO82" s="15">
        <v>3209</v>
      </c>
      <c r="BP82" s="15">
        <v>693</v>
      </c>
      <c r="BQ82" s="15">
        <v>242</v>
      </c>
      <c r="BR82" s="15">
        <v>310</v>
      </c>
      <c r="BS82" s="15">
        <v>8775</v>
      </c>
      <c r="BT82" s="15">
        <v>263</v>
      </c>
      <c r="BU82" s="15">
        <v>780</v>
      </c>
      <c r="BV82" s="15">
        <v>14272</v>
      </c>
      <c r="BW82" s="15">
        <v>166</v>
      </c>
      <c r="BX82" s="15">
        <v>9</v>
      </c>
      <c r="BY82" s="15">
        <v>13</v>
      </c>
      <c r="BZ82" s="15">
        <v>6</v>
      </c>
      <c r="CA82" s="15">
        <v>933</v>
      </c>
      <c r="CB82" s="15">
        <v>4</v>
      </c>
      <c r="CC82" s="15">
        <v>31</v>
      </c>
      <c r="CD82" s="15">
        <v>1162</v>
      </c>
      <c r="CE82" s="15">
        <v>920</v>
      </c>
      <c r="CF82" s="15">
        <v>136</v>
      </c>
      <c r="CG82" s="15">
        <v>15</v>
      </c>
      <c r="CH82" s="15">
        <v>110</v>
      </c>
      <c r="CI82" s="15">
        <v>1799</v>
      </c>
      <c r="CJ82" s="15">
        <v>30</v>
      </c>
      <c r="CK82" s="15">
        <v>177</v>
      </c>
      <c r="CL82" s="15">
        <v>3187</v>
      </c>
      <c r="CM82" s="15">
        <v>23</v>
      </c>
      <c r="CN82" s="15">
        <v>7</v>
      </c>
      <c r="CO82" s="15">
        <v>10</v>
      </c>
      <c r="CP82" s="15">
        <v>2</v>
      </c>
      <c r="CQ82" s="15">
        <v>138</v>
      </c>
      <c r="CR82" s="15">
        <v>5</v>
      </c>
      <c r="CS82" s="15">
        <v>78</v>
      </c>
      <c r="CT82" s="15">
        <v>263</v>
      </c>
      <c r="CU82" s="15">
        <v>654</v>
      </c>
      <c r="CV82" s="15">
        <v>150</v>
      </c>
      <c r="CW82" s="15">
        <v>39</v>
      </c>
      <c r="CX82" s="15">
        <v>67</v>
      </c>
      <c r="CY82" s="15">
        <v>1772</v>
      </c>
      <c r="CZ82" s="15">
        <v>47</v>
      </c>
      <c r="DA82" s="15">
        <v>134</v>
      </c>
      <c r="DB82" s="15">
        <v>2863</v>
      </c>
      <c r="DC82" s="15">
        <v>69244</v>
      </c>
    </row>
    <row r="83" spans="2:107" x14ac:dyDescent="0.3">
      <c r="B83" s="13">
        <v>41244</v>
      </c>
      <c r="C83" s="15">
        <v>4628</v>
      </c>
      <c r="D83" s="15">
        <v>894</v>
      </c>
      <c r="E83" s="15">
        <v>351</v>
      </c>
      <c r="F83" s="15">
        <v>448</v>
      </c>
      <c r="G83" s="15">
        <v>11930</v>
      </c>
      <c r="H83" s="15">
        <v>352</v>
      </c>
      <c r="I83" s="15">
        <v>1072</v>
      </c>
      <c r="J83" s="15">
        <v>19675</v>
      </c>
      <c r="K83" s="15"/>
      <c r="L83" s="15"/>
      <c r="M83" s="15"/>
      <c r="N83" s="15"/>
      <c r="O83" s="15"/>
      <c r="P83" s="15"/>
      <c r="Q83" s="15"/>
      <c r="R83" s="15"/>
      <c r="S83" s="15">
        <v>4936</v>
      </c>
      <c r="T83" s="15">
        <v>954</v>
      </c>
      <c r="U83" s="15">
        <v>375</v>
      </c>
      <c r="V83" s="15">
        <v>564</v>
      </c>
      <c r="W83" s="15">
        <v>13352</v>
      </c>
      <c r="X83" s="15">
        <v>388</v>
      </c>
      <c r="Y83" s="15">
        <v>1185</v>
      </c>
      <c r="Z83" s="15">
        <v>21754</v>
      </c>
      <c r="AA83" s="15"/>
      <c r="AB83" s="15"/>
      <c r="AC83" s="15"/>
      <c r="AD83" s="15"/>
      <c r="AE83" s="15"/>
      <c r="AF83" s="15"/>
      <c r="AG83" s="15"/>
      <c r="AH83" s="15"/>
      <c r="AI83" s="15">
        <v>1373</v>
      </c>
      <c r="AJ83" s="15">
        <v>211</v>
      </c>
      <c r="AK83" s="15">
        <v>64</v>
      </c>
      <c r="AL83" s="15">
        <v>120</v>
      </c>
      <c r="AM83" s="15">
        <v>3227</v>
      </c>
      <c r="AN83" s="15">
        <v>70</v>
      </c>
      <c r="AO83" s="15">
        <v>346</v>
      </c>
      <c r="AP83" s="15">
        <v>5411</v>
      </c>
      <c r="AQ83" s="15">
        <v>466</v>
      </c>
      <c r="AR83" s="15">
        <v>139</v>
      </c>
      <c r="AS83" s="15">
        <v>55</v>
      </c>
      <c r="AT83" s="15">
        <v>47</v>
      </c>
      <c r="AU83" s="15">
        <v>1479</v>
      </c>
      <c r="AV83" s="15">
        <v>46</v>
      </c>
      <c r="AW83" s="15">
        <v>88</v>
      </c>
      <c r="AX83" s="15">
        <v>2320</v>
      </c>
      <c r="AY83" s="15">
        <v>1406</v>
      </c>
      <c r="AZ83" s="15">
        <v>270</v>
      </c>
      <c r="BA83" s="15">
        <v>106</v>
      </c>
      <c r="BB83" s="15">
        <v>148</v>
      </c>
      <c r="BC83" s="15">
        <v>3665</v>
      </c>
      <c r="BD83" s="15">
        <v>124</v>
      </c>
      <c r="BE83" s="15">
        <v>342</v>
      </c>
      <c r="BF83" s="15">
        <v>6061</v>
      </c>
      <c r="BG83" s="15">
        <v>493</v>
      </c>
      <c r="BH83" s="15">
        <v>71</v>
      </c>
      <c r="BI83" s="15">
        <v>49</v>
      </c>
      <c r="BJ83" s="15">
        <v>49</v>
      </c>
      <c r="BK83" s="15">
        <v>1323</v>
      </c>
      <c r="BL83" s="15">
        <v>52</v>
      </c>
      <c r="BM83" s="15">
        <v>108</v>
      </c>
      <c r="BN83" s="15">
        <v>2145</v>
      </c>
      <c r="BO83" s="15">
        <v>3660</v>
      </c>
      <c r="BP83" s="15">
        <v>755</v>
      </c>
      <c r="BQ83" s="15">
        <v>328</v>
      </c>
      <c r="BR83" s="15">
        <v>435</v>
      </c>
      <c r="BS83" s="15">
        <v>10062</v>
      </c>
      <c r="BT83" s="15">
        <v>340</v>
      </c>
      <c r="BU83" s="15">
        <v>891</v>
      </c>
      <c r="BV83" s="15">
        <v>16471</v>
      </c>
      <c r="BW83" s="15">
        <v>179</v>
      </c>
      <c r="BX83" s="15">
        <v>14</v>
      </c>
      <c r="BY83" s="15">
        <v>27</v>
      </c>
      <c r="BZ83" s="15">
        <v>1</v>
      </c>
      <c r="CA83" s="15">
        <v>1139</v>
      </c>
      <c r="CB83" s="15">
        <v>15</v>
      </c>
      <c r="CC83" s="15">
        <v>11</v>
      </c>
      <c r="CD83" s="15">
        <v>1386</v>
      </c>
      <c r="CE83" s="15">
        <v>1049</v>
      </c>
      <c r="CF83" s="15">
        <v>175</v>
      </c>
      <c r="CG83" s="15">
        <v>16</v>
      </c>
      <c r="CH83" s="15">
        <v>125</v>
      </c>
      <c r="CI83" s="15">
        <v>2007</v>
      </c>
      <c r="CJ83" s="15">
        <v>31</v>
      </c>
      <c r="CK83" s="15">
        <v>220</v>
      </c>
      <c r="CL83" s="15">
        <v>3623</v>
      </c>
      <c r="CM83" s="15">
        <v>48</v>
      </c>
      <c r="CN83" s="15">
        <v>10</v>
      </c>
      <c r="CO83" s="15">
        <v>4</v>
      </c>
      <c r="CP83" s="15">
        <v>3</v>
      </c>
      <c r="CQ83" s="15">
        <v>144</v>
      </c>
      <c r="CR83" s="15">
        <v>2</v>
      </c>
      <c r="CS83" s="15">
        <v>63</v>
      </c>
      <c r="CT83" s="15">
        <v>274</v>
      </c>
      <c r="CU83" s="15">
        <v>634</v>
      </c>
      <c r="CV83" s="15">
        <v>160</v>
      </c>
      <c r="CW83" s="15">
        <v>35</v>
      </c>
      <c r="CX83" s="15">
        <v>111</v>
      </c>
      <c r="CY83" s="15">
        <v>1851</v>
      </c>
      <c r="CZ83" s="15">
        <v>34</v>
      </c>
      <c r="DA83" s="15">
        <v>130</v>
      </c>
      <c r="DB83" s="15">
        <v>2955</v>
      </c>
      <c r="DC83" s="15">
        <v>82075</v>
      </c>
    </row>
    <row r="84" spans="2:107" x14ac:dyDescent="0.3">
      <c r="B84" s="13">
        <v>40909</v>
      </c>
      <c r="C84" s="15">
        <v>2216</v>
      </c>
      <c r="D84" s="15">
        <v>446</v>
      </c>
      <c r="E84" s="15">
        <v>157</v>
      </c>
      <c r="F84" s="15">
        <v>201</v>
      </c>
      <c r="G84" s="15">
        <v>5796</v>
      </c>
      <c r="H84" s="15">
        <v>159</v>
      </c>
      <c r="I84" s="15">
        <v>613</v>
      </c>
      <c r="J84" s="15">
        <v>9588</v>
      </c>
      <c r="K84" s="15"/>
      <c r="L84" s="15"/>
      <c r="M84" s="15"/>
      <c r="N84" s="15"/>
      <c r="O84" s="15"/>
      <c r="P84" s="15"/>
      <c r="Q84" s="15"/>
      <c r="R84" s="15"/>
      <c r="S84" s="15">
        <v>2791</v>
      </c>
      <c r="T84" s="15">
        <v>542</v>
      </c>
      <c r="U84" s="15">
        <v>231</v>
      </c>
      <c r="V84" s="15">
        <v>286</v>
      </c>
      <c r="W84" s="15">
        <v>7497</v>
      </c>
      <c r="X84" s="15">
        <v>229</v>
      </c>
      <c r="Y84" s="15">
        <v>768</v>
      </c>
      <c r="Z84" s="15">
        <v>12344</v>
      </c>
      <c r="AA84" s="15"/>
      <c r="AB84" s="15"/>
      <c r="AC84" s="15"/>
      <c r="AD84" s="15"/>
      <c r="AE84" s="15"/>
      <c r="AF84" s="15"/>
      <c r="AG84" s="15"/>
      <c r="AH84" s="15"/>
      <c r="AI84" s="15">
        <v>488</v>
      </c>
      <c r="AJ84" s="15">
        <v>61</v>
      </c>
      <c r="AK84" s="15">
        <v>23</v>
      </c>
      <c r="AL84" s="15">
        <v>33</v>
      </c>
      <c r="AM84" s="15">
        <v>1084</v>
      </c>
      <c r="AN84" s="15">
        <v>29</v>
      </c>
      <c r="AO84" s="15">
        <v>144</v>
      </c>
      <c r="AP84" s="15">
        <v>1862</v>
      </c>
      <c r="AQ84" s="15">
        <v>284</v>
      </c>
      <c r="AR84" s="15">
        <v>74</v>
      </c>
      <c r="AS84" s="15">
        <v>21</v>
      </c>
      <c r="AT84" s="15">
        <v>39</v>
      </c>
      <c r="AU84" s="15">
        <v>905</v>
      </c>
      <c r="AV84" s="15">
        <v>30</v>
      </c>
      <c r="AW84" s="15">
        <v>75</v>
      </c>
      <c r="AX84" s="15">
        <v>1428</v>
      </c>
      <c r="AY84" s="15">
        <v>1420</v>
      </c>
      <c r="AZ84" s="15">
        <v>282</v>
      </c>
      <c r="BA84" s="15">
        <v>131</v>
      </c>
      <c r="BB84" s="15">
        <v>141</v>
      </c>
      <c r="BC84" s="15">
        <v>3739</v>
      </c>
      <c r="BD84" s="15">
        <v>115</v>
      </c>
      <c r="BE84" s="15">
        <v>363</v>
      </c>
      <c r="BF84" s="15">
        <v>6191</v>
      </c>
      <c r="BG84" s="15"/>
      <c r="BH84" s="15"/>
      <c r="BI84" s="15"/>
      <c r="BJ84" s="15"/>
      <c r="BK84" s="15"/>
      <c r="BL84" s="15"/>
      <c r="BM84" s="15"/>
      <c r="BN84" s="15"/>
      <c r="BO84" s="15">
        <v>2132</v>
      </c>
      <c r="BP84" s="15">
        <v>450</v>
      </c>
      <c r="BQ84" s="15">
        <v>203</v>
      </c>
      <c r="BR84" s="15">
        <v>202</v>
      </c>
      <c r="BS84" s="15">
        <v>5726</v>
      </c>
      <c r="BT84" s="15">
        <v>204</v>
      </c>
      <c r="BU84" s="15">
        <v>578</v>
      </c>
      <c r="BV84" s="15">
        <v>9495</v>
      </c>
      <c r="BW84" s="15">
        <v>95</v>
      </c>
      <c r="BX84" s="15">
        <v>6</v>
      </c>
      <c r="BY84" s="15">
        <v>14</v>
      </c>
      <c r="BZ84" s="15">
        <v>2</v>
      </c>
      <c r="CA84" s="15">
        <v>602</v>
      </c>
      <c r="CB84" s="15">
        <v>9</v>
      </c>
      <c r="CC84" s="15">
        <v>10</v>
      </c>
      <c r="CD84" s="15">
        <v>738</v>
      </c>
      <c r="CE84" s="15">
        <v>550</v>
      </c>
      <c r="CF84" s="15">
        <v>85</v>
      </c>
      <c r="CG84" s="15">
        <v>14</v>
      </c>
      <c r="CH84" s="15">
        <v>80</v>
      </c>
      <c r="CI84" s="15">
        <v>1107</v>
      </c>
      <c r="CJ84" s="15">
        <v>12</v>
      </c>
      <c r="CK84" s="15">
        <v>152</v>
      </c>
      <c r="CL84" s="15">
        <v>2000</v>
      </c>
      <c r="CM84" s="15">
        <v>14</v>
      </c>
      <c r="CN84" s="15">
        <v>1</v>
      </c>
      <c r="CO84" s="15"/>
      <c r="CP84" s="15">
        <v>2</v>
      </c>
      <c r="CQ84" s="15">
        <v>62</v>
      </c>
      <c r="CR84" s="15">
        <v>4</v>
      </c>
      <c r="CS84" s="15">
        <v>28</v>
      </c>
      <c r="CT84" s="15">
        <v>111</v>
      </c>
      <c r="CU84" s="15">
        <v>375</v>
      </c>
      <c r="CV84" s="15">
        <v>90</v>
      </c>
      <c r="CW84" s="15">
        <v>36</v>
      </c>
      <c r="CX84" s="15">
        <v>50</v>
      </c>
      <c r="CY84" s="15">
        <v>1136</v>
      </c>
      <c r="CZ84" s="15">
        <v>24</v>
      </c>
      <c r="DA84" s="15">
        <v>150</v>
      </c>
      <c r="DB84" s="15">
        <v>1861</v>
      </c>
      <c r="DC84" s="15">
        <v>45618</v>
      </c>
    </row>
    <row r="85" spans="2:107" x14ac:dyDescent="0.3">
      <c r="B85" s="2" t="s">
        <v>7</v>
      </c>
      <c r="C85" s="15">
        <v>310805</v>
      </c>
      <c r="D85" s="15">
        <v>66321</v>
      </c>
      <c r="E85" s="15">
        <v>20560</v>
      </c>
      <c r="F85" s="15">
        <v>31940</v>
      </c>
      <c r="G85" s="15">
        <v>826115</v>
      </c>
      <c r="H85" s="15">
        <v>26274</v>
      </c>
      <c r="I85" s="15">
        <v>67295</v>
      </c>
      <c r="J85" s="15">
        <v>1349310</v>
      </c>
      <c r="K85" s="15">
        <v>1878150</v>
      </c>
      <c r="L85" s="15">
        <v>572501</v>
      </c>
      <c r="M85" s="15">
        <v>178832</v>
      </c>
      <c r="N85" s="15">
        <v>181998</v>
      </c>
      <c r="O85" s="15">
        <v>6727120</v>
      </c>
      <c r="P85" s="15">
        <v>222043</v>
      </c>
      <c r="Q85" s="15">
        <v>477907</v>
      </c>
      <c r="R85" s="15">
        <v>10238551</v>
      </c>
      <c r="S85" s="15">
        <v>337108</v>
      </c>
      <c r="T85" s="15">
        <v>72613</v>
      </c>
      <c r="U85" s="15">
        <v>22707</v>
      </c>
      <c r="V85" s="15">
        <v>36109</v>
      </c>
      <c r="W85" s="15">
        <v>913781</v>
      </c>
      <c r="X85" s="15">
        <v>31356</v>
      </c>
      <c r="Y85" s="15">
        <v>73565</v>
      </c>
      <c r="Z85" s="15">
        <v>1487239</v>
      </c>
      <c r="AA85" s="15">
        <v>4096638</v>
      </c>
      <c r="AB85" s="15">
        <v>1108711</v>
      </c>
      <c r="AC85" s="15">
        <v>371646</v>
      </c>
      <c r="AD85" s="15">
        <v>438220</v>
      </c>
      <c r="AE85" s="15">
        <v>12776591</v>
      </c>
      <c r="AF85" s="15">
        <v>367908</v>
      </c>
      <c r="AG85" s="15">
        <v>1171619</v>
      </c>
      <c r="AH85" s="15">
        <v>20331333</v>
      </c>
      <c r="AI85" s="15">
        <v>90903</v>
      </c>
      <c r="AJ85" s="15">
        <v>13438</v>
      </c>
      <c r="AK85" s="15">
        <v>3866</v>
      </c>
      <c r="AL85" s="15">
        <v>7013</v>
      </c>
      <c r="AM85" s="15">
        <v>190084</v>
      </c>
      <c r="AN85" s="15">
        <v>4509</v>
      </c>
      <c r="AO85" s="15">
        <v>17085</v>
      </c>
      <c r="AP85" s="15">
        <v>326898</v>
      </c>
      <c r="AQ85" s="15">
        <v>32920</v>
      </c>
      <c r="AR85" s="15">
        <v>8395</v>
      </c>
      <c r="AS85" s="15">
        <v>2613</v>
      </c>
      <c r="AT85" s="15">
        <v>4073</v>
      </c>
      <c r="AU85" s="15">
        <v>100866</v>
      </c>
      <c r="AV85" s="15">
        <v>3772</v>
      </c>
      <c r="AW85" s="15">
        <v>6961</v>
      </c>
      <c r="AX85" s="15">
        <v>159600</v>
      </c>
      <c r="AY85" s="15">
        <v>84076</v>
      </c>
      <c r="AZ85" s="15">
        <v>21337</v>
      </c>
      <c r="BA85" s="15">
        <v>6639</v>
      </c>
      <c r="BB85" s="15">
        <v>9618</v>
      </c>
      <c r="BC85" s="15">
        <v>242526</v>
      </c>
      <c r="BD85" s="15">
        <v>7711</v>
      </c>
      <c r="BE85" s="15">
        <v>22666</v>
      </c>
      <c r="BF85" s="15">
        <v>394573</v>
      </c>
      <c r="BG85" s="15">
        <v>31463</v>
      </c>
      <c r="BH85" s="15">
        <v>6746</v>
      </c>
      <c r="BI85" s="15">
        <v>2664</v>
      </c>
      <c r="BJ85" s="15">
        <v>3401</v>
      </c>
      <c r="BK85" s="15">
        <v>100063</v>
      </c>
      <c r="BL85" s="15">
        <v>4270</v>
      </c>
      <c r="BM85" s="15">
        <v>7154</v>
      </c>
      <c r="BN85" s="15">
        <v>155761</v>
      </c>
      <c r="BO85" s="15">
        <v>249783</v>
      </c>
      <c r="BP85" s="15">
        <v>57867</v>
      </c>
      <c r="BQ85" s="15">
        <v>19601</v>
      </c>
      <c r="BR85" s="15">
        <v>25646</v>
      </c>
      <c r="BS85" s="15">
        <v>689712</v>
      </c>
      <c r="BT85" s="15">
        <v>27335</v>
      </c>
      <c r="BU85" s="15">
        <v>54562</v>
      </c>
      <c r="BV85" s="15">
        <v>1124506</v>
      </c>
      <c r="BW85" s="15">
        <v>12315</v>
      </c>
      <c r="BX85" s="15">
        <v>665</v>
      </c>
      <c r="BY85" s="15">
        <v>1002</v>
      </c>
      <c r="BZ85" s="15">
        <v>202</v>
      </c>
      <c r="CA85" s="15">
        <v>71234</v>
      </c>
      <c r="CB85" s="15">
        <v>781</v>
      </c>
      <c r="CC85" s="15">
        <v>1167</v>
      </c>
      <c r="CD85" s="15">
        <v>87366</v>
      </c>
      <c r="CE85" s="15">
        <v>62605</v>
      </c>
      <c r="CF85" s="15">
        <v>13152</v>
      </c>
      <c r="CG85" s="15">
        <v>1860</v>
      </c>
      <c r="CH85" s="15">
        <v>9919</v>
      </c>
      <c r="CI85" s="15">
        <v>132511</v>
      </c>
      <c r="CJ85" s="15">
        <v>2595</v>
      </c>
      <c r="CK85" s="15">
        <v>13353</v>
      </c>
      <c r="CL85" s="15">
        <v>235995</v>
      </c>
      <c r="CM85" s="15">
        <v>12405</v>
      </c>
      <c r="CN85" s="15">
        <v>929</v>
      </c>
      <c r="CO85" s="15">
        <v>244</v>
      </c>
      <c r="CP85" s="15">
        <v>342</v>
      </c>
      <c r="CQ85" s="15">
        <v>20324</v>
      </c>
      <c r="CR85" s="15">
        <v>645</v>
      </c>
      <c r="CS85" s="15">
        <v>4483</v>
      </c>
      <c r="CT85" s="15">
        <v>39372</v>
      </c>
      <c r="CU85" s="15">
        <v>56369</v>
      </c>
      <c r="CV85" s="15">
        <v>13182</v>
      </c>
      <c r="CW85" s="15">
        <v>3741</v>
      </c>
      <c r="CX85" s="15">
        <v>7608</v>
      </c>
      <c r="CY85" s="15">
        <v>149167</v>
      </c>
      <c r="CZ85" s="15">
        <v>5046</v>
      </c>
      <c r="DA85" s="15">
        <v>10172</v>
      </c>
      <c r="DB85" s="15">
        <v>245285</v>
      </c>
      <c r="DC85" s="15">
        <v>36175789</v>
      </c>
    </row>
  </sheetData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80FA-FE0D-44D1-96D4-1CBD2F31B91E}">
  <sheetPr codeName="Sheet4"/>
  <dimension ref="A1:R433"/>
  <sheetViews>
    <sheetView showGridLines="0" zoomScale="70" zoomScaleNormal="70" workbookViewId="0">
      <selection activeCell="D218" sqref="D218"/>
    </sheetView>
  </sheetViews>
  <sheetFormatPr defaultColWidth="0" defaultRowHeight="14.4" customHeight="1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Auckland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4</v>
      </c>
      <c r="C6" s="7" t="str">
        <f>$B$6&amp;" residential mortgage registrations"</f>
        <v>Auckland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Auckland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3687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5051</v>
      </c>
      <c r="G8" s="26">
        <f t="shared" si="2"/>
        <v>42095</v>
      </c>
      <c r="H8" s="27">
        <f>GETPIVOTDATA("report_count",Pivot!$B$7,"report_name","Mortgage Registrations","reporting_month",$G8,"master_region",$B8)</f>
        <v>5659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4911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4858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4318</v>
      </c>
    </row>
    <row r="9" spans="1:18" s="8" customFormat="1" ht="15.6" hidden="1" x14ac:dyDescent="0.35">
      <c r="B9" s="8" t="str">
        <f t="shared" si="0"/>
        <v>Auckland</v>
      </c>
      <c r="C9" s="26">
        <f t="shared" si="1"/>
        <v>42856</v>
      </c>
      <c r="D9" s="27">
        <f>GETPIVOTDATA("report_count",Pivot!$B$7,"report_name","Mortgage Registrations","reporting_month",$C9,"master_region",$B9)</f>
        <v>3988</v>
      </c>
      <c r="E9" s="26">
        <f t="shared" si="2"/>
        <v>42491</v>
      </c>
      <c r="F9" s="27">
        <f>GETPIVOTDATA("report_count",Pivot!$B$7,"report_name","Mortgage Registrations","reporting_month",$E9,"master_region",$B9)</f>
        <v>5114</v>
      </c>
      <c r="G9" s="26">
        <f t="shared" si="2"/>
        <v>42125</v>
      </c>
      <c r="H9" s="27">
        <f>GETPIVOTDATA("report_count",Pivot!$B$7,"report_name","Mortgage Registrations","reporting_month",$G9,"master_region",$B9)</f>
        <v>6332</v>
      </c>
      <c r="I9" s="26">
        <f t="shared" si="3"/>
        <v>41760</v>
      </c>
      <c r="J9" s="27">
        <f>GETPIVOTDATA("report_count",Pivot!$B$7,"report_name","Mortgage Registrations","reporting_month",$I9,"master_region",$B9)</f>
        <v>5492</v>
      </c>
      <c r="K9" s="26">
        <f t="shared" si="4"/>
        <v>41395</v>
      </c>
      <c r="L9" s="27">
        <f>GETPIVOTDATA("report_count",Pivot!$B$7,"report_name","Mortgage Registrations","reporting_month",$K9,"master_region",$B9)</f>
        <v>5733</v>
      </c>
      <c r="M9" s="26">
        <f t="shared" si="5"/>
        <v>41030</v>
      </c>
      <c r="N9" s="27">
        <f>GETPIVOTDATA("report_count",Pivot!$B$7,"report_name","Mortgage Registrations","reporting_month",$M9,"master_region",$B9)</f>
        <v>5059</v>
      </c>
    </row>
    <row r="10" spans="1:18" s="8" customFormat="1" ht="15.6" hidden="1" x14ac:dyDescent="0.35">
      <c r="B10" s="8" t="str">
        <f t="shared" si="0"/>
        <v>Auckland</v>
      </c>
      <c r="C10" s="26">
        <f t="shared" si="1"/>
        <v>42887</v>
      </c>
      <c r="D10" s="27">
        <f>GETPIVOTDATA("report_count",Pivot!$B$7,"report_name","Mortgage Registrations","reporting_month",$C10,"master_region",$B10)</f>
        <v>3968</v>
      </c>
      <c r="E10" s="26">
        <f t="shared" si="2"/>
        <v>42522</v>
      </c>
      <c r="F10" s="27">
        <f>GETPIVOTDATA("report_count",Pivot!$B$7,"report_name","Mortgage Registrations","reporting_month",$E10,"master_region",$B10)</f>
        <v>5092</v>
      </c>
      <c r="G10" s="26">
        <f t="shared" si="2"/>
        <v>42156</v>
      </c>
      <c r="H10" s="27">
        <f>GETPIVOTDATA("report_count",Pivot!$B$7,"report_name","Mortgage Registrations","reporting_month",$G10,"master_region",$B10)</f>
        <v>5577</v>
      </c>
      <c r="I10" s="26">
        <f t="shared" si="3"/>
        <v>41791</v>
      </c>
      <c r="J10" s="27">
        <f>GETPIVOTDATA("report_count",Pivot!$B$7,"report_name","Mortgage Registrations","reporting_month",$I10,"master_region",$B10)</f>
        <v>4521</v>
      </c>
      <c r="K10" s="26">
        <f t="shared" si="4"/>
        <v>41426</v>
      </c>
      <c r="L10" s="27">
        <f>GETPIVOTDATA("report_count",Pivot!$B$7,"report_name","Mortgage Registrations","reporting_month",$K10,"master_region",$B10)</f>
        <v>4954</v>
      </c>
      <c r="M10" s="26">
        <f t="shared" si="5"/>
        <v>41061</v>
      </c>
      <c r="N10" s="27">
        <f>GETPIVOTDATA("report_count",Pivot!$B$7,"report_name","Mortgage Registrations","reporting_month",$M10,"master_region",$B10)</f>
        <v>5202</v>
      </c>
    </row>
    <row r="11" spans="1:18" s="8" customFormat="1" ht="15.6" hidden="1" x14ac:dyDescent="0.35">
      <c r="B11" s="8" t="str">
        <f t="shared" si="0"/>
        <v>Auckland</v>
      </c>
      <c r="C11" s="26">
        <f t="shared" si="1"/>
        <v>42917</v>
      </c>
      <c r="D11" s="27">
        <f>GETPIVOTDATA("report_count",Pivot!$B$7,"report_name","Mortgage Registrations","reporting_month",$C11,"master_region",$B11)</f>
        <v>3320</v>
      </c>
      <c r="E11" s="26">
        <f t="shared" si="2"/>
        <v>42552</v>
      </c>
      <c r="F11" s="27">
        <f>GETPIVOTDATA("report_count",Pivot!$B$7,"report_name","Mortgage Registrations","reporting_month",$E11,"master_region",$B11)</f>
        <v>5211</v>
      </c>
      <c r="G11" s="26">
        <f t="shared" si="2"/>
        <v>42186</v>
      </c>
      <c r="H11" s="27">
        <f>GETPIVOTDATA("report_count",Pivot!$B$7,"report_name","Mortgage Registrations","reporting_month",$G11,"master_region",$B11)</f>
        <v>6277</v>
      </c>
      <c r="I11" s="26">
        <f t="shared" si="3"/>
        <v>41821</v>
      </c>
      <c r="J11" s="27">
        <f>GETPIVOTDATA("report_count",Pivot!$B$7,"report_name","Mortgage Registrations","reporting_month",$I11,"master_region",$B11)</f>
        <v>4906</v>
      </c>
      <c r="K11" s="26">
        <f t="shared" si="4"/>
        <v>41456</v>
      </c>
      <c r="L11" s="27">
        <f>GETPIVOTDATA("report_count",Pivot!$B$7,"report_name","Mortgage Registrations","reporting_month",$K11,"master_region",$B11)</f>
        <v>5116</v>
      </c>
      <c r="M11" s="26">
        <f t="shared" si="5"/>
        <v>41091</v>
      </c>
      <c r="N11" s="27">
        <f>GETPIVOTDATA("report_count",Pivot!$B$7,"report_name","Mortgage Registrations","reporting_month",$M11,"master_region",$B11)</f>
        <v>5190</v>
      </c>
    </row>
    <row r="12" spans="1:18" s="8" customFormat="1" ht="15.6" hidden="1" x14ac:dyDescent="0.35">
      <c r="B12" s="8" t="str">
        <f t="shared" si="0"/>
        <v>Auckland</v>
      </c>
      <c r="C12" s="26">
        <f t="shared" si="1"/>
        <v>42948</v>
      </c>
      <c r="D12" s="27">
        <f>GETPIVOTDATA("report_count",Pivot!$B$7,"report_name","Mortgage Registrations","reporting_month",$C12,"master_region",$B12)</f>
        <v>3440</v>
      </c>
      <c r="E12" s="26">
        <f t="shared" si="2"/>
        <v>42583</v>
      </c>
      <c r="F12" s="27">
        <f>GETPIVOTDATA("report_count",Pivot!$B$7,"report_name","Mortgage Registrations","reporting_month",$E12,"master_region",$B12)</f>
        <v>4669</v>
      </c>
      <c r="G12" s="26">
        <f t="shared" si="2"/>
        <v>42217</v>
      </c>
      <c r="H12" s="27">
        <f>GETPIVOTDATA("report_count",Pivot!$B$7,"report_name","Mortgage Registrations","reporting_month",$G12,"master_region",$B12)</f>
        <v>5356</v>
      </c>
      <c r="I12" s="26">
        <f t="shared" si="3"/>
        <v>41852</v>
      </c>
      <c r="J12" s="27">
        <f>GETPIVOTDATA("report_count",Pivot!$B$7,"report_name","Mortgage Registrations","reporting_month",$I12,"master_region",$B12)</f>
        <v>4566</v>
      </c>
      <c r="K12" s="26">
        <f t="shared" si="4"/>
        <v>41487</v>
      </c>
      <c r="L12" s="27">
        <f>GETPIVOTDATA("report_count",Pivot!$B$7,"report_name","Mortgage Registrations","reporting_month",$K12,"master_region",$B12)</f>
        <v>5332</v>
      </c>
      <c r="M12" s="26">
        <f t="shared" si="5"/>
        <v>41122</v>
      </c>
      <c r="N12" s="27">
        <f>GETPIVOTDATA("report_count",Pivot!$B$7,"report_name","Mortgage Registrations","reporting_month",$M12,"master_region",$B12)</f>
        <v>5356</v>
      </c>
    </row>
    <row r="13" spans="1:18" s="8" customFormat="1" ht="15.6" hidden="1" x14ac:dyDescent="0.35">
      <c r="B13" s="8" t="str">
        <f t="shared" si="0"/>
        <v>Auckland</v>
      </c>
      <c r="C13" s="26">
        <f t="shared" si="1"/>
        <v>42979</v>
      </c>
      <c r="D13" s="27">
        <f>GETPIVOTDATA("report_count",Pivot!$B$7,"report_name","Mortgage Registrations","reporting_month",$C13,"master_region",$B13)</f>
        <v>3317</v>
      </c>
      <c r="E13" s="26">
        <f t="shared" si="2"/>
        <v>42614</v>
      </c>
      <c r="F13" s="27">
        <f>GETPIVOTDATA("report_count",Pivot!$B$7,"report_name","Mortgage Registrations","reporting_month",$E13,"master_region",$B13)</f>
        <v>4275</v>
      </c>
      <c r="G13" s="26">
        <f t="shared" si="2"/>
        <v>42248</v>
      </c>
      <c r="H13" s="27">
        <f>GETPIVOTDATA("report_count",Pivot!$B$7,"report_name","Mortgage Registrations","reporting_month",$G13,"master_region",$B13)</f>
        <v>5914</v>
      </c>
      <c r="I13" s="26">
        <f t="shared" si="3"/>
        <v>41883</v>
      </c>
      <c r="J13" s="27">
        <f>GETPIVOTDATA("report_count",Pivot!$B$7,"report_name","Mortgage Registrations","reporting_month",$I13,"master_region",$B13)</f>
        <v>4548</v>
      </c>
      <c r="K13" s="26">
        <f t="shared" si="4"/>
        <v>41518</v>
      </c>
      <c r="L13" s="27">
        <f>GETPIVOTDATA("report_count",Pivot!$B$7,"report_name","Mortgage Registrations","reporting_month",$K13,"master_region",$B13)</f>
        <v>4685</v>
      </c>
      <c r="M13" s="26">
        <f t="shared" si="5"/>
        <v>41153</v>
      </c>
      <c r="N13" s="27">
        <f>GETPIVOTDATA("report_count",Pivot!$B$7,"report_name","Mortgage Registrations","reporting_month",$M13,"master_region",$B13)</f>
        <v>4172</v>
      </c>
    </row>
    <row r="14" spans="1:18" s="8" customFormat="1" ht="15.6" hidden="1" x14ac:dyDescent="0.35">
      <c r="B14" s="8" t="str">
        <f t="shared" si="0"/>
        <v>Auckland</v>
      </c>
      <c r="C14" s="26">
        <f t="shared" si="1"/>
        <v>43009</v>
      </c>
      <c r="D14" s="27">
        <f>GETPIVOTDATA("report_count",Pivot!$B$7,"report_name","Mortgage Registrations","reporting_month",$C14,"master_region",$B14)</f>
        <v>3160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4246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5210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4848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5165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4791</v>
      </c>
    </row>
    <row r="15" spans="1:18" s="8" customFormat="1" ht="15.6" hidden="1" x14ac:dyDescent="0.35">
      <c r="B15" s="8" t="str">
        <f t="shared" si="0"/>
        <v>Auckland</v>
      </c>
      <c r="C15" s="26">
        <f t="shared" si="1"/>
        <v>43040</v>
      </c>
      <c r="D15" s="27">
        <f>GETPIVOTDATA("report_count",Pivot!$B$7,"report_name","Mortgage Registrations","reporting_month",$C15,"master_region",$B15)</f>
        <v>3198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4417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4977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4975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5033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5634</v>
      </c>
    </row>
    <row r="16" spans="1:18" s="8" customFormat="1" ht="15.6" hidden="1" x14ac:dyDescent="0.35">
      <c r="B16" s="8" t="str">
        <f t="shared" si="0"/>
        <v>Auckland</v>
      </c>
      <c r="C16" s="26">
        <f t="shared" si="1"/>
        <v>43070</v>
      </c>
      <c r="D16" s="27">
        <f>GETPIVOTDATA("report_count",Pivot!$B$7,"report_name","Mortgage Registrations","reporting_month",$C16,"master_region",$B16)</f>
        <v>3568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4534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5175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5995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4757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4936</v>
      </c>
    </row>
    <row r="17" spans="2:14" s="8" customFormat="1" ht="15.6" hidden="1" x14ac:dyDescent="0.35">
      <c r="B17" s="8" t="str">
        <f t="shared" si="0"/>
        <v>Auckland</v>
      </c>
      <c r="C17" s="26">
        <f t="shared" si="1"/>
        <v>43101</v>
      </c>
      <c r="D17" s="27">
        <f>GETPIVOTDATA("report_count",Pivot!$B$7,"report_name","Mortgage Registrations","reporting_month",$C17,"master_region",$B17)</f>
        <v>2340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2814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3412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4126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3549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3540</v>
      </c>
    </row>
    <row r="18" spans="2:14" s="8" customFormat="1" ht="15.6" hidden="1" x14ac:dyDescent="0.35">
      <c r="B18" s="8" t="str">
        <f t="shared" si="0"/>
        <v>Auckland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2670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3010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3471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4221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3665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3742</v>
      </c>
    </row>
    <row r="19" spans="2:14" s="8" customFormat="1" ht="15.6" hidden="1" x14ac:dyDescent="0.35">
      <c r="B19" s="8" t="str">
        <f t="shared" si="0"/>
        <v>Auckland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3336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3877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4342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5376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4484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4874</v>
      </c>
    </row>
    <row r="20" spans="2:14" s="8" customFormat="1" ht="15.6" hidden="1" x14ac:dyDescent="0.35">
      <c r="C20" s="26"/>
      <c r="D20" s="28">
        <f>SUM(D8:D19)</f>
        <v>39992</v>
      </c>
      <c r="F20" s="28">
        <f>SUM(F8:F19)</f>
        <v>52310</v>
      </c>
      <c r="H20" s="28">
        <f>SUM(H8:H19)</f>
        <v>61702</v>
      </c>
      <c r="J20" s="28">
        <f>SUM(J8:J19)</f>
        <v>58485</v>
      </c>
      <c r="L20" s="28">
        <f>SUM(L8:L19)</f>
        <v>57331</v>
      </c>
      <c r="N20" s="28">
        <f>SUM(N8:N19)</f>
        <v>56814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Auckland</v>
      </c>
      <c r="C32" s="26">
        <f>M19</f>
        <v>41334</v>
      </c>
      <c r="D32" s="30">
        <f>N20</f>
        <v>56814</v>
      </c>
      <c r="E32" s="30">
        <f>GETPIVOTDATA("report_count",Pivot!$B$7,"report_name","Mortgaged","reporting_month",$C32,"master_region",$B32)</f>
        <v>329165</v>
      </c>
      <c r="F32" s="31"/>
    </row>
    <row r="33" spans="2:18" s="8" customFormat="1" ht="15.6" x14ac:dyDescent="0.35">
      <c r="B33" s="8" t="str">
        <f t="shared" si="0"/>
        <v>Auckland</v>
      </c>
      <c r="C33" s="32">
        <f>K19</f>
        <v>41699</v>
      </c>
      <c r="D33" s="33">
        <f>L20</f>
        <v>57331</v>
      </c>
      <c r="E33" s="43">
        <f>GETPIVOTDATA("report_count",Pivot!$B$7,"report_name","Mortgaged","reporting_month",$C33,"master_region",$B33)</f>
        <v>333912</v>
      </c>
      <c r="F33" s="34">
        <f>D33/D32-1</f>
        <v>9.0998697504136583E-3</v>
      </c>
    </row>
    <row r="34" spans="2:18" s="8" customFormat="1" ht="15.6" x14ac:dyDescent="0.35">
      <c r="B34" s="8" t="str">
        <f t="shared" si="0"/>
        <v>Auckland</v>
      </c>
      <c r="C34" s="35">
        <f>I19</f>
        <v>42064</v>
      </c>
      <c r="D34" s="30">
        <f>J20</f>
        <v>58485</v>
      </c>
      <c r="E34" s="44">
        <f>GETPIVOTDATA("report_count",Pivot!$B$7,"report_name","Mortgaged","reporting_month",$C34,"master_region",$B34)</f>
        <v>339830</v>
      </c>
      <c r="F34" s="36">
        <f>D34/D33-1</f>
        <v>2.012872616908834E-2</v>
      </c>
    </row>
    <row r="35" spans="2:18" s="8" customFormat="1" ht="15.6" x14ac:dyDescent="0.35">
      <c r="B35" s="8" t="str">
        <f t="shared" si="0"/>
        <v>Auckland</v>
      </c>
      <c r="C35" s="32">
        <f>G19</f>
        <v>42430</v>
      </c>
      <c r="D35" s="33">
        <f>H20</f>
        <v>61702</v>
      </c>
      <c r="E35" s="43">
        <f>GETPIVOTDATA("report_count",Pivot!$B$7,"report_name","Mortgaged","reporting_month",$C35,"master_region",$B35)</f>
        <v>343984</v>
      </c>
      <c r="F35" s="37">
        <f>D35/D34-1</f>
        <v>5.5005556980422421E-2</v>
      </c>
    </row>
    <row r="36" spans="2:18" s="8" customFormat="1" ht="15.6" x14ac:dyDescent="0.35">
      <c r="B36" s="8" t="str">
        <f t="shared" si="0"/>
        <v>Auckland</v>
      </c>
      <c r="C36" s="35">
        <f>E19</f>
        <v>42795</v>
      </c>
      <c r="D36" s="30">
        <f>F20</f>
        <v>52310</v>
      </c>
      <c r="E36" s="44">
        <f>GETPIVOTDATA("report_count",Pivot!$B$7,"report_name","Mortgaged","reporting_month",$C36,"master_region",$B36)</f>
        <v>349876</v>
      </c>
      <c r="F36" s="31">
        <f>D36/D35-1</f>
        <v>-0.15221548734238766</v>
      </c>
    </row>
    <row r="37" spans="2:18" s="8" customFormat="1" ht="15.6" x14ac:dyDescent="0.35">
      <c r="B37" s="8" t="str">
        <f t="shared" si="0"/>
        <v>Auckland</v>
      </c>
      <c r="C37" s="32">
        <f>C19</f>
        <v>43160</v>
      </c>
      <c r="D37" s="33">
        <f>D20</f>
        <v>39992</v>
      </c>
      <c r="E37" s="43">
        <f>GETPIVOTDATA("report_count",Pivot!$B$7,"report_name","Mortgaged","reporting_month",$C37,"master_region",$B37)</f>
        <v>352421</v>
      </c>
      <c r="F37" s="37">
        <f>D37/D36-1</f>
        <v>-0.23548078761231117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Auckland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Auckland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3312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4546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5323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4580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4487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3390</v>
      </c>
    </row>
    <row r="49" spans="2:14" s="8" customFormat="1" ht="15.6" hidden="1" x14ac:dyDescent="0.35">
      <c r="B49" s="8" t="str">
        <f t="shared" si="6"/>
        <v>Auckland</v>
      </c>
      <c r="C49" s="26">
        <f t="shared" si="7"/>
        <v>42856</v>
      </c>
      <c r="D49" s="27">
        <f>GETPIVOTDATA("report_count",Pivot!$B$7,"report_name","Mortgage Discharges","reporting_month",$C49,"master_region",$B49)</f>
        <v>4046</v>
      </c>
      <c r="E49" s="26">
        <f t="shared" si="8"/>
        <v>42491</v>
      </c>
      <c r="F49" s="27">
        <f>GETPIVOTDATA("report_count",Pivot!$B$7,"report_name","Mortgage Discharges","reporting_month",$E49,"master_region",$B49)</f>
        <v>4469</v>
      </c>
      <c r="G49" s="26">
        <f t="shared" si="9"/>
        <v>42125</v>
      </c>
      <c r="H49" s="27">
        <f>GETPIVOTDATA("report_count",Pivot!$B$7,"report_name","Mortgage Discharges","reporting_month",$G49,"master_region",$B49)</f>
        <v>5667</v>
      </c>
      <c r="I49" s="26">
        <f t="shared" si="10"/>
        <v>41760</v>
      </c>
      <c r="J49" s="27">
        <f>GETPIVOTDATA("report_count",Pivot!$B$7,"report_name","Mortgage Discharges","reporting_month",$I49,"master_region",$B49)</f>
        <v>5018</v>
      </c>
      <c r="K49" s="26">
        <f t="shared" si="11"/>
        <v>41395</v>
      </c>
      <c r="L49" s="27">
        <f>GETPIVOTDATA("report_count",Pivot!$B$7,"report_name","Mortgage Discharges","reporting_month",$K49,"master_region",$B49)</f>
        <v>5241</v>
      </c>
      <c r="M49" s="26">
        <f t="shared" si="12"/>
        <v>41030</v>
      </c>
      <c r="N49" s="27">
        <f>GETPIVOTDATA("report_count",Pivot!$B$7,"report_name","Mortgage Discharges","reporting_month",$M49,"master_region",$B49)</f>
        <v>4554</v>
      </c>
    </row>
    <row r="50" spans="2:14" s="8" customFormat="1" ht="15.6" hidden="1" x14ac:dyDescent="0.35">
      <c r="B50" s="8" t="str">
        <f t="shared" si="6"/>
        <v>Auckland</v>
      </c>
      <c r="C50" s="26">
        <f t="shared" si="7"/>
        <v>42887</v>
      </c>
      <c r="D50" s="27">
        <f>GETPIVOTDATA("report_count",Pivot!$B$7,"report_name","Mortgage Discharges","reporting_month",$C50,"master_region",$B50)</f>
        <v>3879</v>
      </c>
      <c r="E50" s="26">
        <f t="shared" si="8"/>
        <v>42522</v>
      </c>
      <c r="F50" s="27">
        <f>GETPIVOTDATA("report_count",Pivot!$B$7,"report_name","Mortgage Discharges","reporting_month",$E50,"master_region",$B50)</f>
        <v>4492</v>
      </c>
      <c r="G50" s="26">
        <f t="shared" si="9"/>
        <v>42156</v>
      </c>
      <c r="H50" s="27">
        <f>GETPIVOTDATA("report_count",Pivot!$B$7,"report_name","Mortgage Discharges","reporting_month",$G50,"master_region",$B50)</f>
        <v>5176</v>
      </c>
      <c r="I50" s="26">
        <f t="shared" si="10"/>
        <v>41791</v>
      </c>
      <c r="J50" s="27">
        <f>GETPIVOTDATA("report_count",Pivot!$B$7,"report_name","Mortgage Discharges","reporting_month",$I50,"master_region",$B50)</f>
        <v>4301</v>
      </c>
      <c r="K50" s="26">
        <f t="shared" si="11"/>
        <v>41426</v>
      </c>
      <c r="L50" s="27">
        <f>GETPIVOTDATA("report_count",Pivot!$B$7,"report_name","Mortgage Discharges","reporting_month",$K50,"master_region",$B50)</f>
        <v>4562</v>
      </c>
      <c r="M50" s="26">
        <f t="shared" si="12"/>
        <v>41061</v>
      </c>
      <c r="N50" s="27">
        <f>GETPIVOTDATA("report_count",Pivot!$B$7,"report_name","Mortgage Discharges","reporting_month",$M50,"master_region",$B50)</f>
        <v>5025</v>
      </c>
    </row>
    <row r="51" spans="2:14" s="8" customFormat="1" ht="15.6" hidden="1" x14ac:dyDescent="0.35">
      <c r="B51" s="8" t="str">
        <f t="shared" si="6"/>
        <v>Auckland</v>
      </c>
      <c r="C51" s="26">
        <f t="shared" si="7"/>
        <v>42917</v>
      </c>
      <c r="D51" s="27">
        <f>GETPIVOTDATA("report_count",Pivot!$B$7,"report_name","Mortgage Discharges","reporting_month",$C51,"master_region",$B51)</f>
        <v>3250</v>
      </c>
      <c r="E51" s="26">
        <f t="shared" si="8"/>
        <v>42552</v>
      </c>
      <c r="F51" s="27">
        <f>GETPIVOTDATA("report_count",Pivot!$B$7,"report_name","Mortgage Discharges","reporting_month",$E51,"master_region",$B51)</f>
        <v>4699</v>
      </c>
      <c r="G51" s="26">
        <f t="shared" si="9"/>
        <v>42186</v>
      </c>
      <c r="H51" s="27">
        <f>GETPIVOTDATA("report_count",Pivot!$B$7,"report_name","Mortgage Discharges","reporting_month",$G51,"master_region",$B51)</f>
        <v>5949</v>
      </c>
      <c r="I51" s="26">
        <f t="shared" si="10"/>
        <v>41821</v>
      </c>
      <c r="J51" s="27">
        <f>GETPIVOTDATA("report_count",Pivot!$B$7,"report_name","Mortgage Discharges","reporting_month",$I51,"master_region",$B51)</f>
        <v>4648</v>
      </c>
      <c r="K51" s="26">
        <f t="shared" si="11"/>
        <v>41456</v>
      </c>
      <c r="L51" s="27">
        <f>GETPIVOTDATA("report_count",Pivot!$B$7,"report_name","Mortgage Discharges","reporting_month",$K51,"master_region",$B51)</f>
        <v>4837</v>
      </c>
      <c r="M51" s="26">
        <f t="shared" si="12"/>
        <v>41091</v>
      </c>
      <c r="N51" s="27">
        <f>GETPIVOTDATA("report_count",Pivot!$B$7,"report_name","Mortgage Discharges","reporting_month",$M51,"master_region",$B51)</f>
        <v>5153</v>
      </c>
    </row>
    <row r="52" spans="2:14" s="8" customFormat="1" ht="15.6" hidden="1" x14ac:dyDescent="0.35">
      <c r="B52" s="8" t="str">
        <f t="shared" si="6"/>
        <v>Auckland</v>
      </c>
      <c r="C52" s="26">
        <f t="shared" si="7"/>
        <v>42948</v>
      </c>
      <c r="D52" s="27">
        <f>GETPIVOTDATA("report_count",Pivot!$B$7,"report_name","Mortgage Discharges","reporting_month",$C52,"master_region",$B52)</f>
        <v>3273</v>
      </c>
      <c r="E52" s="26">
        <f t="shared" si="8"/>
        <v>42583</v>
      </c>
      <c r="F52" s="27">
        <f>GETPIVOTDATA("report_count",Pivot!$B$7,"report_name","Mortgage Discharges","reporting_month",$E52,"master_region",$B52)</f>
        <v>4205</v>
      </c>
      <c r="G52" s="26">
        <f t="shared" si="9"/>
        <v>42217</v>
      </c>
      <c r="H52" s="27">
        <f>GETPIVOTDATA("report_count",Pivot!$B$7,"report_name","Mortgage Discharges","reporting_month",$G52,"master_region",$B52)</f>
        <v>4971</v>
      </c>
      <c r="I52" s="26">
        <f t="shared" si="10"/>
        <v>41852</v>
      </c>
      <c r="J52" s="27">
        <f>GETPIVOTDATA("report_count",Pivot!$B$7,"report_name","Mortgage Discharges","reporting_month",$I52,"master_region",$B52)</f>
        <v>4297</v>
      </c>
      <c r="K52" s="26">
        <f t="shared" si="11"/>
        <v>41487</v>
      </c>
      <c r="L52" s="27">
        <f>GETPIVOTDATA("report_count",Pivot!$B$7,"report_name","Mortgage Discharges","reporting_month",$K52,"master_region",$B52)</f>
        <v>4866</v>
      </c>
      <c r="M52" s="26">
        <f t="shared" si="12"/>
        <v>41122</v>
      </c>
      <c r="N52" s="27">
        <f>GETPIVOTDATA("report_count",Pivot!$B$7,"report_name","Mortgage Discharges","reporting_month",$M52,"master_region",$B52)</f>
        <v>5101</v>
      </c>
    </row>
    <row r="53" spans="2:14" s="8" customFormat="1" ht="15.6" hidden="1" x14ac:dyDescent="0.35">
      <c r="B53" s="8" t="str">
        <f t="shared" si="6"/>
        <v>Auckland</v>
      </c>
      <c r="C53" s="26">
        <f t="shared" si="7"/>
        <v>42979</v>
      </c>
      <c r="D53" s="27">
        <f>GETPIVOTDATA("report_count",Pivot!$B$7,"report_name","Mortgage Discharges","reporting_month",$C53,"master_region",$B53)</f>
        <v>3152</v>
      </c>
      <c r="E53" s="26">
        <f t="shared" si="8"/>
        <v>42614</v>
      </c>
      <c r="F53" s="27">
        <f>GETPIVOTDATA("report_count",Pivot!$B$7,"report_name","Mortgage Discharges","reporting_month",$E53,"master_region",$B53)</f>
        <v>3876</v>
      </c>
      <c r="G53" s="26">
        <f t="shared" si="9"/>
        <v>42248</v>
      </c>
      <c r="H53" s="27">
        <f>GETPIVOTDATA("report_count",Pivot!$B$7,"report_name","Mortgage Discharges","reporting_month",$G53,"master_region",$B53)</f>
        <v>5654</v>
      </c>
      <c r="I53" s="26">
        <f t="shared" si="10"/>
        <v>41883</v>
      </c>
      <c r="J53" s="27">
        <f>GETPIVOTDATA("report_count",Pivot!$B$7,"report_name","Mortgage Discharges","reporting_month",$I53,"master_region",$B53)</f>
        <v>4049</v>
      </c>
      <c r="K53" s="26">
        <f t="shared" si="11"/>
        <v>41518</v>
      </c>
      <c r="L53" s="27">
        <f>GETPIVOTDATA("report_count",Pivot!$B$7,"report_name","Mortgage Discharges","reporting_month",$K53,"master_region",$B53)</f>
        <v>4153</v>
      </c>
      <c r="M53" s="26">
        <f t="shared" si="12"/>
        <v>41153</v>
      </c>
      <c r="N53" s="27">
        <f>GETPIVOTDATA("report_count",Pivot!$B$7,"report_name","Mortgage Discharges","reporting_month",$M53,"master_region",$B53)</f>
        <v>4067</v>
      </c>
    </row>
    <row r="54" spans="2:14" s="8" customFormat="1" ht="15.6" hidden="1" x14ac:dyDescent="0.35">
      <c r="B54" s="8" t="str">
        <f t="shared" si="6"/>
        <v>Auckland</v>
      </c>
      <c r="C54" s="26">
        <f t="shared" si="7"/>
        <v>43009</v>
      </c>
      <c r="D54" s="27">
        <f>GETPIVOTDATA("report_count",Pivot!$B$7,"report_name","Mortgage Discharges","reporting_month",$C54,"master_region",$B54)</f>
        <v>2966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3690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4796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4541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4858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4350</v>
      </c>
    </row>
    <row r="55" spans="2:14" s="8" customFormat="1" ht="15.6" hidden="1" x14ac:dyDescent="0.35">
      <c r="B55" s="8" t="str">
        <f t="shared" si="6"/>
        <v>Auckland</v>
      </c>
      <c r="C55" s="26">
        <f t="shared" si="7"/>
        <v>43040</v>
      </c>
      <c r="D55" s="27">
        <f>GETPIVOTDATA("report_count",Pivot!$B$7,"report_name","Mortgage Discharges","reporting_month",$C55,"master_region",$B55)</f>
        <v>3122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4238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4776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4352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4442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5116</v>
      </c>
    </row>
    <row r="56" spans="2:14" s="8" customFormat="1" ht="15.6" hidden="1" x14ac:dyDescent="0.35">
      <c r="B56" s="8" t="str">
        <f t="shared" si="6"/>
        <v>Auckland</v>
      </c>
      <c r="C56" s="26">
        <f t="shared" si="7"/>
        <v>43070</v>
      </c>
      <c r="D56" s="27">
        <f>GETPIVOTDATA("report_count",Pivot!$B$7,"report_name","Mortgage Discharges","reporting_month",$C56,"master_region",$B56)</f>
        <v>3344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4338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4802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5515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4191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4628</v>
      </c>
    </row>
    <row r="57" spans="2:14" s="8" customFormat="1" ht="15.6" hidden="1" x14ac:dyDescent="0.35">
      <c r="B57" s="8" t="str">
        <f t="shared" si="6"/>
        <v>Auckland</v>
      </c>
      <c r="C57" s="26">
        <f t="shared" si="7"/>
        <v>43101</v>
      </c>
      <c r="D57" s="27">
        <f>GETPIVOTDATA("report_count",Pivot!$B$7,"report_name","Mortgage Discharges","reporting_month",$C57,"master_region",$B57)</f>
        <v>2260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2664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3163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3894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3294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3273</v>
      </c>
    </row>
    <row r="58" spans="2:14" s="8" customFormat="1" ht="15.6" hidden="1" x14ac:dyDescent="0.35">
      <c r="B58" s="8" t="str">
        <f t="shared" si="6"/>
        <v>Auckland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2576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2615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3153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3963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3290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3337</v>
      </c>
    </row>
    <row r="59" spans="2:14" s="8" customFormat="1" ht="15.6" hidden="1" x14ac:dyDescent="0.35">
      <c r="B59" s="8" t="str">
        <f t="shared" si="6"/>
        <v>Auckland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3251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3777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3909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5128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4087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4418</v>
      </c>
    </row>
    <row r="60" spans="2:14" s="8" customFormat="1" ht="15.6" hidden="1" x14ac:dyDescent="0.35">
      <c r="C60" s="26"/>
      <c r="D60" s="38">
        <f>SUM(D48:D59)</f>
        <v>38431</v>
      </c>
      <c r="E60" s="39"/>
      <c r="F60" s="38">
        <f>SUM(F48:F59)</f>
        <v>47609</v>
      </c>
      <c r="G60" s="39"/>
      <c r="H60" s="38">
        <f>SUM(H48:H59)</f>
        <v>57339</v>
      </c>
      <c r="I60" s="39"/>
      <c r="J60" s="38">
        <f>SUM(J48:J59)</f>
        <v>54286</v>
      </c>
      <c r="K60" s="39"/>
      <c r="L60" s="38">
        <f>SUM(L48:L59)</f>
        <v>52308</v>
      </c>
      <c r="M60" s="39"/>
      <c r="N60" s="38">
        <f>SUM(N48:N59)</f>
        <v>52412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Auckland</v>
      </c>
      <c r="C73" s="26">
        <f>DATE(YEAR(C74)-1,MONTH(C74),DAY(C74))</f>
        <v>41334</v>
      </c>
      <c r="D73" s="30">
        <f>N60</f>
        <v>52412</v>
      </c>
      <c r="E73" s="39"/>
    </row>
    <row r="74" spans="2:5" s="8" customFormat="1" ht="15.6" x14ac:dyDescent="0.35">
      <c r="B74" s="8" t="str">
        <f t="shared" si="13"/>
        <v>Auckland</v>
      </c>
      <c r="C74" s="32">
        <f>DATE(YEAR(C75)-1,MONTH(C75),DAY(C75))</f>
        <v>41699</v>
      </c>
      <c r="D74" s="43">
        <f>L60</f>
        <v>52308</v>
      </c>
      <c r="E74" s="34">
        <f t="shared" ref="E74:E77" si="14">D74/D73-1</f>
        <v>-1.9842784095245314E-3</v>
      </c>
    </row>
    <row r="75" spans="2:5" s="8" customFormat="1" ht="15.6" x14ac:dyDescent="0.35">
      <c r="B75" s="8" t="str">
        <f t="shared" si="13"/>
        <v>Auckland</v>
      </c>
      <c r="C75" s="35">
        <f>DATE(YEAR(C76)-1,MONTH(C76),DAY(C76))</f>
        <v>42064</v>
      </c>
      <c r="D75" s="44">
        <f>J60</f>
        <v>54286</v>
      </c>
      <c r="E75" s="36">
        <f t="shared" si="14"/>
        <v>3.7814483444215119E-2</v>
      </c>
    </row>
    <row r="76" spans="2:5" s="8" customFormat="1" ht="15.6" x14ac:dyDescent="0.35">
      <c r="B76" s="8" t="str">
        <f t="shared" si="13"/>
        <v>Auckland</v>
      </c>
      <c r="C76" s="32">
        <f>DATE(YEAR(C77)-1,MONTH(C77),DAY(C77))</f>
        <v>42430</v>
      </c>
      <c r="D76" s="43">
        <f>H60</f>
        <v>57339</v>
      </c>
      <c r="E76" s="37">
        <f t="shared" si="14"/>
        <v>5.6239177688538478E-2</v>
      </c>
    </row>
    <row r="77" spans="2:5" s="8" customFormat="1" ht="15.6" x14ac:dyDescent="0.35">
      <c r="B77" s="8" t="str">
        <f t="shared" si="13"/>
        <v>Auckland</v>
      </c>
      <c r="C77" s="35">
        <f>DATE(YEAR(C78)-1,MONTH(C78),DAY(C78))</f>
        <v>42795</v>
      </c>
      <c r="D77" s="44">
        <f>F60</f>
        <v>47609</v>
      </c>
      <c r="E77" s="31">
        <f t="shared" si="14"/>
        <v>-0.16969253038943821</v>
      </c>
    </row>
    <row r="78" spans="2:5" s="8" customFormat="1" ht="15.6" x14ac:dyDescent="0.35">
      <c r="B78" s="8" t="str">
        <f t="shared" si="13"/>
        <v>Auckland</v>
      </c>
      <c r="C78" s="32">
        <f>GETPIVOTDATA("reporting_month",Pivot!$B$3)</f>
        <v>43160</v>
      </c>
      <c r="D78" s="43">
        <f>D60</f>
        <v>38431</v>
      </c>
      <c r="E78" s="37">
        <f>D78/D77-1</f>
        <v>-0.19277867630069945</v>
      </c>
    </row>
    <row r="79" spans="2:5" s="8" customFormat="1" ht="15.6" x14ac:dyDescent="0.35"/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Auckland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Auckland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493603</v>
      </c>
      <c r="E90" s="28">
        <f>GETPIVOTDATA("report_count",Pivot!$B$7,"report_name","Mortgage free","reporting_month",$C90,"master_region",$B90)</f>
        <v>164438</v>
      </c>
    </row>
    <row r="91" spans="2:18" s="8" customFormat="1" ht="15.6" hidden="1" x14ac:dyDescent="0.35">
      <c r="B91" s="8" t="str">
        <f t="shared" ref="B91:B95" si="16">$B$6</f>
        <v>Auckland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493603</v>
      </c>
      <c r="E91" s="28">
        <f>GETPIVOTDATA("report_count",Pivot!$B$7,"report_name","Mortgage free","reporting_month",$C91,"master_region",$B91)</f>
        <v>159691</v>
      </c>
    </row>
    <row r="92" spans="2:18" s="8" customFormat="1" ht="15.6" hidden="1" x14ac:dyDescent="0.35">
      <c r="B92" s="8" t="str">
        <f t="shared" si="16"/>
        <v>Auckland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497053</v>
      </c>
      <c r="E92" s="28">
        <f>GETPIVOTDATA("report_count",Pivot!$B$7,"report_name","Mortgage free","reporting_month",$C92,"master_region",$B92)</f>
        <v>157223</v>
      </c>
    </row>
    <row r="93" spans="2:18" s="8" customFormat="1" ht="15.6" hidden="1" x14ac:dyDescent="0.35">
      <c r="B93" s="8" t="str">
        <f t="shared" si="16"/>
        <v>Auckland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497639</v>
      </c>
      <c r="E93" s="28">
        <f>GETPIVOTDATA("report_count",Pivot!$B$7,"report_name","Mortgage free","reporting_month",$C93,"master_region",$B93)</f>
        <v>153655</v>
      </c>
    </row>
    <row r="94" spans="2:18" s="8" customFormat="1" ht="15.6" hidden="1" x14ac:dyDescent="0.35">
      <c r="B94" s="8" t="str">
        <f t="shared" si="16"/>
        <v>Auckland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501504</v>
      </c>
      <c r="E94" s="28">
        <f>GETPIVOTDATA("report_count",Pivot!$B$7,"report_name","Mortgage free","reporting_month",$C94,"master_region",$B94)</f>
        <v>151628</v>
      </c>
    </row>
    <row r="95" spans="2:18" s="8" customFormat="1" ht="15.6" hidden="1" x14ac:dyDescent="0.35">
      <c r="B95" s="8" t="str">
        <f t="shared" si="16"/>
        <v>Auckland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504049</v>
      </c>
      <c r="E95" s="28">
        <f>GETPIVOTDATA("report_count",Pivot!$B$7,"report_name","Mortgage free","reporting_month",$C95,"master_region",$B95)</f>
        <v>151628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0.33313816974370092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0.32352112932863047</v>
      </c>
      <c r="E106" s="34">
        <f t="shared" ref="E106:E109" si="19">D106/D105-1</f>
        <v>-2.8868023206314986E-2</v>
      </c>
    </row>
    <row r="107" spans="3:5" s="8" customFormat="1" ht="15.6" x14ac:dyDescent="0.35">
      <c r="C107" s="35">
        <f t="shared" si="17"/>
        <v>42064</v>
      </c>
      <c r="D107" s="36">
        <f t="shared" si="18"/>
        <v>0.31631033310331091</v>
      </c>
      <c r="E107" s="36">
        <f t="shared" si="19"/>
        <v>-2.2288486196507029E-2</v>
      </c>
    </row>
    <row r="108" spans="3:5" s="8" customFormat="1" ht="15.6" x14ac:dyDescent="0.35">
      <c r="C108" s="32">
        <f t="shared" si="17"/>
        <v>42430</v>
      </c>
      <c r="D108" s="34">
        <f t="shared" si="18"/>
        <v>0.30876800250784203</v>
      </c>
      <c r="E108" s="34">
        <f t="shared" si="19"/>
        <v>-2.3844717690602479E-2</v>
      </c>
    </row>
    <row r="109" spans="3:5" s="8" customFormat="1" ht="15.6" x14ac:dyDescent="0.35">
      <c r="C109" s="35">
        <f t="shared" si="17"/>
        <v>42795</v>
      </c>
      <c r="D109" s="36">
        <f t="shared" si="18"/>
        <v>0.30234654160285862</v>
      </c>
      <c r="E109" s="36">
        <f t="shared" si="19"/>
        <v>-2.0797041315251952E-2</v>
      </c>
    </row>
    <row r="110" spans="3:5" s="8" customFormat="1" ht="15.6" x14ac:dyDescent="0.35">
      <c r="C110" s="32">
        <f t="shared" si="17"/>
        <v>43160</v>
      </c>
      <c r="D110" s="34">
        <f t="shared" si="18"/>
        <v>0.30081995996420985</v>
      </c>
      <c r="E110" s="34">
        <f>D110/D109-1</f>
        <v>-5.0491122886862083E-3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Auckland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Auckland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841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1208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1242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1043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1430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1975</v>
      </c>
    </row>
    <row r="124" spans="2:18" s="8" customFormat="1" ht="15.6" hidden="1" x14ac:dyDescent="0.35">
      <c r="B124" s="8" t="str">
        <f t="shared" si="20"/>
        <v>Auckland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904</v>
      </c>
      <c r="F124" s="26">
        <f t="shared" si="22"/>
        <v>42491</v>
      </c>
      <c r="G124" s="27">
        <f>GETPIVOTDATA("report_count",Pivot!$B$7,"report_name",$C124,"reporting_month",$F124,"master_region",$B124)</f>
        <v>1139</v>
      </c>
      <c r="H124" s="26">
        <f t="shared" si="23"/>
        <v>42125</v>
      </c>
      <c r="I124" s="27">
        <f>GETPIVOTDATA("report_count",Pivot!$B$7,"report_name",$C124,"reporting_month",$H124,"master_region",$B124)</f>
        <v>1342</v>
      </c>
      <c r="J124" s="26">
        <f t="shared" si="24"/>
        <v>41760</v>
      </c>
      <c r="K124" s="27">
        <f>GETPIVOTDATA("report_count",Pivot!$B$7,"report_name",$C124,"reporting_month",$J124,"master_region",$B124)</f>
        <v>1148</v>
      </c>
      <c r="L124" s="26">
        <f t="shared" si="25"/>
        <v>41395</v>
      </c>
      <c r="M124" s="27">
        <f>GETPIVOTDATA("report_count",Pivot!$B$7,"report_name",$C124,"reporting_month",$L124,"master_region",$B124)</f>
        <v>1577</v>
      </c>
      <c r="N124" s="26">
        <f t="shared" si="26"/>
        <v>41030</v>
      </c>
      <c r="O124" s="27">
        <f>GETPIVOTDATA("report_count",Pivot!$B$7,"report_name",$C124,"reporting_month",$N124,"master_region",$B124)</f>
        <v>2145</v>
      </c>
    </row>
    <row r="125" spans="2:18" s="8" customFormat="1" ht="15.6" hidden="1" x14ac:dyDescent="0.35">
      <c r="B125" s="8" t="str">
        <f t="shared" si="20"/>
        <v>Auckland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950</v>
      </c>
      <c r="F125" s="26">
        <f t="shared" si="22"/>
        <v>42522</v>
      </c>
      <c r="G125" s="27">
        <f>GETPIVOTDATA("report_count",Pivot!$B$7,"report_name",$C125,"reporting_month",$F125,"master_region",$B125)</f>
        <v>1204</v>
      </c>
      <c r="H125" s="26">
        <f t="shared" si="23"/>
        <v>42156</v>
      </c>
      <c r="I125" s="27">
        <f>GETPIVOTDATA("report_count",Pivot!$B$7,"report_name",$C125,"reporting_month",$H125,"master_region",$B125)</f>
        <v>1212</v>
      </c>
      <c r="J125" s="26">
        <f t="shared" si="24"/>
        <v>41791</v>
      </c>
      <c r="K125" s="27">
        <f>GETPIVOTDATA("report_count",Pivot!$B$7,"report_name",$C125,"reporting_month",$J125,"master_region",$B125)</f>
        <v>966</v>
      </c>
      <c r="L125" s="26">
        <f t="shared" si="25"/>
        <v>41426</v>
      </c>
      <c r="M125" s="27">
        <f>GETPIVOTDATA("report_count",Pivot!$B$7,"report_name",$C125,"reporting_month",$L125,"master_region",$B125)</f>
        <v>1241</v>
      </c>
      <c r="N125" s="26">
        <f t="shared" si="26"/>
        <v>41061</v>
      </c>
      <c r="O125" s="27">
        <f>GETPIVOTDATA("report_count",Pivot!$B$7,"report_name",$C125,"reporting_month",$N125,"master_region",$B125)</f>
        <v>2157</v>
      </c>
    </row>
    <row r="126" spans="2:18" s="8" customFormat="1" ht="15.6" hidden="1" x14ac:dyDescent="0.35">
      <c r="B126" s="8" t="str">
        <f t="shared" si="20"/>
        <v>Auckland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756</v>
      </c>
      <c r="F126" s="26">
        <f t="shared" si="22"/>
        <v>42552</v>
      </c>
      <c r="G126" s="27">
        <f>GETPIVOTDATA("report_count",Pivot!$B$7,"report_name",$C126,"reporting_month",$F126,"master_region",$B126)</f>
        <v>1169</v>
      </c>
      <c r="H126" s="26">
        <f t="shared" si="23"/>
        <v>42186</v>
      </c>
      <c r="I126" s="27">
        <f>GETPIVOTDATA("report_count",Pivot!$B$7,"report_name",$C126,"reporting_month",$H126,"master_region",$B126)</f>
        <v>1318</v>
      </c>
      <c r="J126" s="26">
        <f t="shared" si="24"/>
        <v>41821</v>
      </c>
      <c r="K126" s="27">
        <f>GETPIVOTDATA("report_count",Pivot!$B$7,"report_name",$C126,"reporting_month",$J126,"master_region",$B126)</f>
        <v>1043</v>
      </c>
      <c r="L126" s="26">
        <f t="shared" si="25"/>
        <v>41456</v>
      </c>
      <c r="M126" s="27">
        <f>GETPIVOTDATA("report_count",Pivot!$B$7,"report_name",$C126,"reporting_month",$L126,"master_region",$B126)</f>
        <v>1283</v>
      </c>
      <c r="N126" s="26">
        <f t="shared" si="26"/>
        <v>41091</v>
      </c>
      <c r="O126" s="27">
        <f>GETPIVOTDATA("report_count",Pivot!$B$7,"report_name",$C126,"reporting_month",$N126,"master_region",$B126)</f>
        <v>1557</v>
      </c>
    </row>
    <row r="127" spans="2:18" s="8" customFormat="1" ht="15.6" hidden="1" x14ac:dyDescent="0.35">
      <c r="B127" s="8" t="str">
        <f t="shared" si="20"/>
        <v>Auckland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853</v>
      </c>
      <c r="F127" s="26">
        <f t="shared" si="22"/>
        <v>42583</v>
      </c>
      <c r="G127" s="27">
        <f>GETPIVOTDATA("report_count",Pivot!$B$7,"report_name",$C127,"reporting_month",$F127,"master_region",$B127)</f>
        <v>951</v>
      </c>
      <c r="H127" s="26">
        <f t="shared" si="23"/>
        <v>42217</v>
      </c>
      <c r="I127" s="27">
        <f>GETPIVOTDATA("report_count",Pivot!$B$7,"report_name",$C127,"reporting_month",$H127,"master_region",$B127)</f>
        <v>1128</v>
      </c>
      <c r="J127" s="26">
        <f t="shared" si="24"/>
        <v>41852</v>
      </c>
      <c r="K127" s="27">
        <f>GETPIVOTDATA("report_count",Pivot!$B$7,"report_name",$C127,"reporting_month",$J127,"master_region",$B127)</f>
        <v>1009</v>
      </c>
      <c r="L127" s="26">
        <f t="shared" si="25"/>
        <v>41487</v>
      </c>
      <c r="M127" s="27">
        <f>GETPIVOTDATA("report_count",Pivot!$B$7,"report_name",$C127,"reporting_month",$L127,"master_region",$B127)</f>
        <v>1323</v>
      </c>
      <c r="N127" s="26">
        <f t="shared" si="26"/>
        <v>41122</v>
      </c>
      <c r="O127" s="27">
        <f>GETPIVOTDATA("report_count",Pivot!$B$7,"report_name",$C127,"reporting_month",$N127,"master_region",$B127)</f>
        <v>1433</v>
      </c>
    </row>
    <row r="128" spans="2:18" s="8" customFormat="1" ht="15.6" hidden="1" x14ac:dyDescent="0.35">
      <c r="B128" s="8" t="str">
        <f t="shared" si="20"/>
        <v>Auckland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808</v>
      </c>
      <c r="F128" s="26">
        <f t="shared" si="22"/>
        <v>42614</v>
      </c>
      <c r="G128" s="27">
        <f>GETPIVOTDATA("report_count",Pivot!$B$7,"report_name",$C128,"reporting_month",$F128,"master_region",$B128)</f>
        <v>909</v>
      </c>
      <c r="H128" s="26">
        <f t="shared" si="23"/>
        <v>42248</v>
      </c>
      <c r="I128" s="27">
        <f>GETPIVOTDATA("report_count",Pivot!$B$7,"report_name",$C128,"reporting_month",$H128,"master_region",$B128)</f>
        <v>1349</v>
      </c>
      <c r="J128" s="26">
        <f t="shared" si="24"/>
        <v>41883</v>
      </c>
      <c r="K128" s="27">
        <f>GETPIVOTDATA("report_count",Pivot!$B$7,"report_name",$C128,"reporting_month",$J128,"master_region",$B128)</f>
        <v>912</v>
      </c>
      <c r="L128" s="26">
        <f t="shared" si="25"/>
        <v>41518</v>
      </c>
      <c r="M128" s="27">
        <f>GETPIVOTDATA("report_count",Pivot!$B$7,"report_name",$C128,"reporting_month",$L128,"master_region",$B128)</f>
        <v>1234</v>
      </c>
      <c r="N128" s="26">
        <f t="shared" si="26"/>
        <v>41153</v>
      </c>
      <c r="O128" s="27">
        <f>GETPIVOTDATA("report_count",Pivot!$B$7,"report_name",$C128,"reporting_month",$N128,"master_region",$B128)</f>
        <v>1192</v>
      </c>
    </row>
    <row r="129" spans="2:15" s="8" customFormat="1" ht="15.6" hidden="1" x14ac:dyDescent="0.35">
      <c r="B129" s="8" t="str">
        <f t="shared" si="20"/>
        <v>Auckland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773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888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1152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1077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1380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1313</v>
      </c>
    </row>
    <row r="130" spans="2:15" s="8" customFormat="1" ht="15.6" hidden="1" x14ac:dyDescent="0.35">
      <c r="B130" s="8" t="str">
        <f t="shared" si="20"/>
        <v>Auckland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749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888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1089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1020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1300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1494</v>
      </c>
    </row>
    <row r="131" spans="2:15" s="8" customFormat="1" ht="15.6" hidden="1" x14ac:dyDescent="0.35">
      <c r="B131" s="8" t="str">
        <f t="shared" si="20"/>
        <v>Auckland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906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993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970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1208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1134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1406</v>
      </c>
    </row>
    <row r="132" spans="2:15" s="8" customFormat="1" ht="15.6" hidden="1" x14ac:dyDescent="0.35">
      <c r="B132" s="8" t="str">
        <f t="shared" si="20"/>
        <v>Auckland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635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587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841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1001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916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1107</v>
      </c>
    </row>
    <row r="133" spans="2:15" s="8" customFormat="1" ht="15.6" hidden="1" x14ac:dyDescent="0.35">
      <c r="B133" s="8" t="str">
        <f t="shared" si="20"/>
        <v>Auckland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645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577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685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843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787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979</v>
      </c>
    </row>
    <row r="134" spans="2:15" s="8" customFormat="1" ht="15.6" hidden="1" x14ac:dyDescent="0.35">
      <c r="B134" s="8" t="str">
        <f t="shared" si="20"/>
        <v>Auckland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878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825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985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1057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926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1307</v>
      </c>
    </row>
    <row r="135" spans="2:15" s="8" customFormat="1" ht="15.6" hidden="1" x14ac:dyDescent="0.35">
      <c r="D135" s="26"/>
      <c r="E135" s="38">
        <f>SUM(E123:E134)</f>
        <v>9698</v>
      </c>
      <c r="F135" s="39"/>
      <c r="G135" s="38">
        <f>SUM(G123:G134)</f>
        <v>11338</v>
      </c>
      <c r="H135" s="39"/>
      <c r="I135" s="38">
        <f>SUM(I123:I134)</f>
        <v>13313</v>
      </c>
      <c r="J135" s="39"/>
      <c r="K135" s="38">
        <f>SUM(K123:K134)</f>
        <v>12327</v>
      </c>
      <c r="L135" s="39"/>
      <c r="M135" s="38">
        <f>SUM(M123:M134)</f>
        <v>14531</v>
      </c>
      <c r="N135" s="39"/>
      <c r="O135" s="38">
        <f>SUM(O123:O134)</f>
        <v>18065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Auckland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934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1270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1621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1394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1071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953</v>
      </c>
    </row>
    <row r="139" spans="2:15" s="8" customFormat="1" ht="15.6" hidden="1" x14ac:dyDescent="0.35">
      <c r="B139" s="8" t="str">
        <f t="shared" si="27"/>
        <v>Auckland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1130</v>
      </c>
      <c r="F139" s="26">
        <f t="shared" si="29"/>
        <v>42491</v>
      </c>
      <c r="G139" s="27">
        <f>GETPIVOTDATA("report_count",Pivot!$B$7,"report_name",$C139,"reporting_month",$F139,"master_region",$B139)</f>
        <v>1259</v>
      </c>
      <c r="H139" s="26">
        <f t="shared" si="30"/>
        <v>42125</v>
      </c>
      <c r="I139" s="27">
        <f>GETPIVOTDATA("report_count",Pivot!$B$7,"report_name",$C139,"reporting_month",$H139,"master_region",$B139)</f>
        <v>1957</v>
      </c>
      <c r="J139" s="26">
        <f t="shared" si="31"/>
        <v>41760</v>
      </c>
      <c r="K139" s="27">
        <f>GETPIVOTDATA("report_count",Pivot!$B$7,"report_name",$C139,"reporting_month",$J139,"master_region",$B139)</f>
        <v>1465</v>
      </c>
      <c r="L139" s="26">
        <f t="shared" si="32"/>
        <v>41395</v>
      </c>
      <c r="M139" s="27">
        <f>GETPIVOTDATA("report_count",Pivot!$B$7,"report_name",$C139,"reporting_month",$L139,"master_region",$B139)</f>
        <v>1320</v>
      </c>
      <c r="N139" s="26">
        <f t="shared" si="33"/>
        <v>41030</v>
      </c>
      <c r="O139" s="27">
        <f>GETPIVOTDATA("report_count",Pivot!$B$7,"report_name",$C139,"reporting_month",$N139,"master_region",$B139)</f>
        <v>1200</v>
      </c>
    </row>
    <row r="140" spans="2:15" s="8" customFormat="1" ht="15.6" hidden="1" x14ac:dyDescent="0.35">
      <c r="B140" s="8" t="str">
        <f t="shared" si="27"/>
        <v>Auckland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1110</v>
      </c>
      <c r="F140" s="26">
        <f t="shared" si="29"/>
        <v>42522</v>
      </c>
      <c r="G140" s="27">
        <f>GETPIVOTDATA("report_count",Pivot!$B$7,"report_name",$C140,"reporting_month",$F140,"master_region",$B140)</f>
        <v>1280</v>
      </c>
      <c r="H140" s="26">
        <f t="shared" si="30"/>
        <v>42156</v>
      </c>
      <c r="I140" s="27">
        <f>GETPIVOTDATA("report_count",Pivot!$B$7,"report_name",$C140,"reporting_month",$H140,"master_region",$B140)</f>
        <v>1584</v>
      </c>
      <c r="J140" s="26">
        <f t="shared" si="31"/>
        <v>41791</v>
      </c>
      <c r="K140" s="27">
        <f>GETPIVOTDATA("report_count",Pivot!$B$7,"report_name",$C140,"reporting_month",$J140,"master_region",$B140)</f>
        <v>1292</v>
      </c>
      <c r="L140" s="26">
        <f t="shared" si="32"/>
        <v>41426</v>
      </c>
      <c r="M140" s="27">
        <f>GETPIVOTDATA("report_count",Pivot!$B$7,"report_name",$C140,"reporting_month",$L140,"master_region",$B140)</f>
        <v>1321</v>
      </c>
      <c r="N140" s="26">
        <f t="shared" si="33"/>
        <v>41061</v>
      </c>
      <c r="O140" s="27">
        <f>GETPIVOTDATA("report_count",Pivot!$B$7,"report_name",$C140,"reporting_month",$N140,"master_region",$B140)</f>
        <v>1428</v>
      </c>
    </row>
    <row r="141" spans="2:15" s="8" customFormat="1" ht="15.6" hidden="1" x14ac:dyDescent="0.35">
      <c r="B141" s="8" t="str">
        <f t="shared" si="27"/>
        <v>Auckland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1000</v>
      </c>
      <c r="F141" s="26">
        <f t="shared" si="29"/>
        <v>42552</v>
      </c>
      <c r="G141" s="27">
        <f>GETPIVOTDATA("report_count",Pivot!$B$7,"report_name",$C141,"reporting_month",$F141,"master_region",$B141)</f>
        <v>1458</v>
      </c>
      <c r="H141" s="26">
        <f t="shared" si="30"/>
        <v>42186</v>
      </c>
      <c r="I141" s="27">
        <f>GETPIVOTDATA("report_count",Pivot!$B$7,"report_name",$C141,"reporting_month",$H141,"master_region",$B141)</f>
        <v>1872</v>
      </c>
      <c r="J141" s="26">
        <f t="shared" si="31"/>
        <v>41821</v>
      </c>
      <c r="K141" s="27">
        <f>GETPIVOTDATA("report_count",Pivot!$B$7,"report_name",$C141,"reporting_month",$J141,"master_region",$B141)</f>
        <v>1478</v>
      </c>
      <c r="L141" s="26">
        <f t="shared" si="32"/>
        <v>41456</v>
      </c>
      <c r="M141" s="27">
        <f>GETPIVOTDATA("report_count",Pivot!$B$7,"report_name",$C141,"reporting_month",$L141,"master_region",$B141)</f>
        <v>1454</v>
      </c>
      <c r="N141" s="26">
        <f t="shared" si="33"/>
        <v>41091</v>
      </c>
      <c r="O141" s="27">
        <f>GETPIVOTDATA("report_count",Pivot!$B$7,"report_name",$C141,"reporting_month",$N141,"master_region",$B141)</f>
        <v>1807</v>
      </c>
    </row>
    <row r="142" spans="2:15" s="8" customFormat="1" ht="15.6" hidden="1" x14ac:dyDescent="0.35">
      <c r="B142" s="8" t="str">
        <f t="shared" si="27"/>
        <v>Auckland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1038</v>
      </c>
      <c r="F142" s="26">
        <f t="shared" si="29"/>
        <v>42583</v>
      </c>
      <c r="G142" s="27">
        <f>GETPIVOTDATA("report_count",Pivot!$B$7,"report_name",$C142,"reporting_month",$F142,"master_region",$B142)</f>
        <v>1173</v>
      </c>
      <c r="H142" s="26">
        <f t="shared" si="30"/>
        <v>42217</v>
      </c>
      <c r="I142" s="27">
        <f>GETPIVOTDATA("report_count",Pivot!$B$7,"report_name",$C142,"reporting_month",$H142,"master_region",$B142)</f>
        <v>1406</v>
      </c>
      <c r="J142" s="26">
        <f t="shared" si="31"/>
        <v>41852</v>
      </c>
      <c r="K142" s="27">
        <f>GETPIVOTDATA("report_count",Pivot!$B$7,"report_name",$C142,"reporting_month",$J142,"master_region",$B142)</f>
        <v>1213</v>
      </c>
      <c r="L142" s="26">
        <f t="shared" si="32"/>
        <v>41487</v>
      </c>
      <c r="M142" s="27">
        <f>GETPIVOTDATA("report_count",Pivot!$B$7,"report_name",$C142,"reporting_month",$L142,"master_region",$B142)</f>
        <v>1228</v>
      </c>
      <c r="N142" s="26">
        <f t="shared" si="33"/>
        <v>41122</v>
      </c>
      <c r="O142" s="27">
        <f>GETPIVOTDATA("report_count",Pivot!$B$7,"report_name",$C142,"reporting_month",$N142,"master_region",$B142)</f>
        <v>1652</v>
      </c>
    </row>
    <row r="143" spans="2:15" s="8" customFormat="1" ht="15.6" hidden="1" x14ac:dyDescent="0.35">
      <c r="B143" s="8" t="str">
        <f t="shared" si="27"/>
        <v>Auckland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952</v>
      </c>
      <c r="F143" s="26">
        <f t="shared" si="29"/>
        <v>42614</v>
      </c>
      <c r="G143" s="27">
        <f>GETPIVOTDATA("report_count",Pivot!$B$7,"report_name",$C143,"reporting_month",$F143,"master_region",$B143)</f>
        <v>1091</v>
      </c>
      <c r="H143" s="26">
        <f t="shared" si="30"/>
        <v>42248</v>
      </c>
      <c r="I143" s="27">
        <f>GETPIVOTDATA("report_count",Pivot!$B$7,"report_name",$C143,"reporting_month",$H143,"master_region",$B143)</f>
        <v>1388</v>
      </c>
      <c r="J143" s="26">
        <f t="shared" si="31"/>
        <v>41883</v>
      </c>
      <c r="K143" s="27">
        <f>GETPIVOTDATA("report_count",Pivot!$B$7,"report_name",$C143,"reporting_month",$J143,"master_region",$B143)</f>
        <v>1262</v>
      </c>
      <c r="L143" s="26">
        <f t="shared" si="32"/>
        <v>41518</v>
      </c>
      <c r="M143" s="27">
        <f>GETPIVOTDATA("report_count",Pivot!$B$7,"report_name",$C143,"reporting_month",$L143,"master_region",$B143)</f>
        <v>982</v>
      </c>
      <c r="N143" s="26">
        <f t="shared" si="33"/>
        <v>41153</v>
      </c>
      <c r="O143" s="27">
        <f>GETPIVOTDATA("report_count",Pivot!$B$7,"report_name",$C143,"reporting_month",$N143,"master_region",$B143)</f>
        <v>1140</v>
      </c>
    </row>
    <row r="144" spans="2:15" s="8" customFormat="1" ht="15.6" hidden="1" x14ac:dyDescent="0.35">
      <c r="B144" s="8" t="str">
        <f t="shared" si="27"/>
        <v>Auckland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940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1113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1451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1407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1107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1283</v>
      </c>
    </row>
    <row r="145" spans="2:15" s="8" customFormat="1" ht="15.6" hidden="1" x14ac:dyDescent="0.35">
      <c r="B145" s="8" t="str">
        <f t="shared" si="27"/>
        <v>Auckland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1007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1365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1493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1372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987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1559</v>
      </c>
    </row>
    <row r="146" spans="2:15" s="8" customFormat="1" ht="15.6" hidden="1" x14ac:dyDescent="0.35">
      <c r="B146" s="8" t="str">
        <f t="shared" si="27"/>
        <v>Auckland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1063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1314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1829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1874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1146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1373</v>
      </c>
    </row>
    <row r="147" spans="2:15" s="8" customFormat="1" ht="15.6" hidden="1" x14ac:dyDescent="0.35">
      <c r="B147" s="8" t="str">
        <f t="shared" si="27"/>
        <v>Auckland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623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667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869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929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658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757</v>
      </c>
    </row>
    <row r="148" spans="2:15" s="8" customFormat="1" ht="15.6" hidden="1" x14ac:dyDescent="0.35">
      <c r="B148" s="8" t="str">
        <f t="shared" si="27"/>
        <v>Auckland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855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786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1043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1261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915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942</v>
      </c>
    </row>
    <row r="149" spans="2:15" s="8" customFormat="1" ht="15.6" hidden="1" x14ac:dyDescent="0.35">
      <c r="B149" s="8" t="str">
        <f t="shared" si="27"/>
        <v>Auckland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1023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1103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1267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1645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1238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1219</v>
      </c>
    </row>
    <row r="150" spans="2:15" s="8" customFormat="1" ht="15.6" hidden="1" x14ac:dyDescent="0.35">
      <c r="D150" s="26"/>
      <c r="E150" s="38">
        <f>SUM(E138:E149)</f>
        <v>11675</v>
      </c>
      <c r="F150" s="39"/>
      <c r="G150" s="38">
        <f>SUM(G138:G149)</f>
        <v>13879</v>
      </c>
      <c r="H150" s="39"/>
      <c r="I150" s="38">
        <f>SUM(I138:I149)</f>
        <v>17780</v>
      </c>
      <c r="J150" s="39"/>
      <c r="K150" s="38">
        <f>SUM(K138:K149)</f>
        <v>16592</v>
      </c>
      <c r="L150" s="39"/>
      <c r="M150" s="38">
        <f>SUM(M138:M149)</f>
        <v>13427</v>
      </c>
      <c r="N150" s="39"/>
      <c r="O150" s="38">
        <f>SUM(O138:O149)</f>
        <v>15313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Auckland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314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520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539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493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456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458</v>
      </c>
    </row>
    <row r="153" spans="2:15" s="8" customFormat="1" ht="15.6" hidden="1" x14ac:dyDescent="0.35">
      <c r="B153" s="8" t="str">
        <f t="shared" si="34"/>
        <v>Auckland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354</v>
      </c>
      <c r="F153" s="26">
        <f t="shared" si="36"/>
        <v>42491</v>
      </c>
      <c r="G153" s="27">
        <f>GETPIVOTDATA("report_count",Pivot!$B$7,"report_name",$C153,"reporting_month",$F153,"master_region",$B153)</f>
        <v>557</v>
      </c>
      <c r="H153" s="26">
        <f t="shared" si="37"/>
        <v>42125</v>
      </c>
      <c r="I153" s="27">
        <f>GETPIVOTDATA("report_count",Pivot!$B$7,"report_name",$C153,"reporting_month",$H153,"master_region",$B153)</f>
        <v>644</v>
      </c>
      <c r="J153" s="26">
        <f t="shared" si="38"/>
        <v>41760</v>
      </c>
      <c r="K153" s="27">
        <f>GETPIVOTDATA("report_count",Pivot!$B$7,"report_name",$C153,"reporting_month",$J153,"master_region",$B153)</f>
        <v>580</v>
      </c>
      <c r="L153" s="26">
        <f t="shared" si="39"/>
        <v>41395</v>
      </c>
      <c r="M153" s="27">
        <f>GETPIVOTDATA("report_count",Pivot!$B$7,"report_name",$C153,"reporting_month",$L153,"master_region",$B153)</f>
        <v>564</v>
      </c>
      <c r="N153" s="26">
        <f t="shared" si="40"/>
        <v>41030</v>
      </c>
      <c r="O153" s="27">
        <f>GETPIVOTDATA("report_count",Pivot!$B$7,"report_name",$C153,"reporting_month",$N153,"master_region",$B153)</f>
        <v>558</v>
      </c>
    </row>
    <row r="154" spans="2:15" s="8" customFormat="1" ht="15.6" hidden="1" x14ac:dyDescent="0.35">
      <c r="B154" s="8" t="str">
        <f t="shared" si="34"/>
        <v>Auckland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371</v>
      </c>
      <c r="F154" s="26">
        <f t="shared" si="36"/>
        <v>42522</v>
      </c>
      <c r="G154" s="27">
        <f>GETPIVOTDATA("report_count",Pivot!$B$7,"report_name",$C154,"reporting_month",$F154,"master_region",$B154)</f>
        <v>545</v>
      </c>
      <c r="H154" s="26">
        <f t="shared" si="37"/>
        <v>42156</v>
      </c>
      <c r="I154" s="27">
        <f>GETPIVOTDATA("report_count",Pivot!$B$7,"report_name",$C154,"reporting_month",$H154,"master_region",$B154)</f>
        <v>557</v>
      </c>
      <c r="J154" s="26">
        <f t="shared" si="38"/>
        <v>41791</v>
      </c>
      <c r="K154" s="27">
        <f>GETPIVOTDATA("report_count",Pivot!$B$7,"report_name",$C154,"reporting_month",$J154,"master_region",$B154)</f>
        <v>440</v>
      </c>
      <c r="L154" s="26">
        <f t="shared" si="39"/>
        <v>41426</v>
      </c>
      <c r="M154" s="27">
        <f>GETPIVOTDATA("report_count",Pivot!$B$7,"report_name",$C154,"reporting_month",$L154,"master_region",$B154)</f>
        <v>488</v>
      </c>
      <c r="N154" s="26">
        <f t="shared" si="40"/>
        <v>41061</v>
      </c>
      <c r="O154" s="27">
        <f>GETPIVOTDATA("report_count",Pivot!$B$7,"report_name",$C154,"reporting_month",$N154,"master_region",$B154)</f>
        <v>536</v>
      </c>
    </row>
    <row r="155" spans="2:15" s="8" customFormat="1" ht="15.6" hidden="1" x14ac:dyDescent="0.35">
      <c r="B155" s="8" t="str">
        <f t="shared" si="34"/>
        <v>Auckland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316</v>
      </c>
      <c r="F155" s="26">
        <f t="shared" si="36"/>
        <v>42552</v>
      </c>
      <c r="G155" s="27">
        <f>GETPIVOTDATA("report_count",Pivot!$B$7,"report_name",$C155,"reporting_month",$F155,"master_region",$B155)</f>
        <v>526</v>
      </c>
      <c r="H155" s="26">
        <f t="shared" si="37"/>
        <v>42186</v>
      </c>
      <c r="I155" s="27">
        <f>GETPIVOTDATA("report_count",Pivot!$B$7,"report_name",$C155,"reporting_month",$H155,"master_region",$B155)</f>
        <v>666</v>
      </c>
      <c r="J155" s="26">
        <f t="shared" si="38"/>
        <v>41821</v>
      </c>
      <c r="K155" s="27">
        <f>GETPIVOTDATA("report_count",Pivot!$B$7,"report_name",$C155,"reporting_month",$J155,"master_region",$B155)</f>
        <v>466</v>
      </c>
      <c r="L155" s="26">
        <f t="shared" si="39"/>
        <v>41456</v>
      </c>
      <c r="M155" s="27">
        <f>GETPIVOTDATA("report_count",Pivot!$B$7,"report_name",$C155,"reporting_month",$L155,"master_region",$B155)</f>
        <v>472</v>
      </c>
      <c r="N155" s="26">
        <f t="shared" si="40"/>
        <v>41091</v>
      </c>
      <c r="O155" s="27">
        <f>GETPIVOTDATA("report_count",Pivot!$B$7,"report_name",$C155,"reporting_month",$N155,"master_region",$B155)</f>
        <v>425</v>
      </c>
    </row>
    <row r="156" spans="2:15" s="8" customFormat="1" ht="15.6" hidden="1" x14ac:dyDescent="0.35">
      <c r="B156" s="8" t="str">
        <f t="shared" si="34"/>
        <v>Auckland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335</v>
      </c>
      <c r="F156" s="26">
        <f t="shared" si="36"/>
        <v>42583</v>
      </c>
      <c r="G156" s="27">
        <f>GETPIVOTDATA("report_count",Pivot!$B$7,"report_name",$C156,"reporting_month",$F156,"master_region",$B156)</f>
        <v>465</v>
      </c>
      <c r="H156" s="26">
        <f t="shared" si="37"/>
        <v>42217</v>
      </c>
      <c r="I156" s="27">
        <f>GETPIVOTDATA("report_count",Pivot!$B$7,"report_name",$C156,"reporting_month",$H156,"master_region",$B156)</f>
        <v>556</v>
      </c>
      <c r="J156" s="26">
        <f t="shared" si="38"/>
        <v>41852</v>
      </c>
      <c r="K156" s="27">
        <f>GETPIVOTDATA("report_count",Pivot!$B$7,"report_name",$C156,"reporting_month",$J156,"master_region",$B156)</f>
        <v>435</v>
      </c>
      <c r="L156" s="26">
        <f t="shared" si="39"/>
        <v>41487</v>
      </c>
      <c r="M156" s="27">
        <f>GETPIVOTDATA("report_count",Pivot!$B$7,"report_name",$C156,"reporting_month",$L156,"master_region",$B156)</f>
        <v>511</v>
      </c>
      <c r="N156" s="26">
        <f t="shared" si="40"/>
        <v>41122</v>
      </c>
      <c r="O156" s="27">
        <f>GETPIVOTDATA("report_count",Pivot!$B$7,"report_name",$C156,"reporting_month",$N156,"master_region",$B156)</f>
        <v>440</v>
      </c>
    </row>
    <row r="157" spans="2:15" s="8" customFormat="1" ht="15.6" hidden="1" x14ac:dyDescent="0.35">
      <c r="B157" s="8" t="str">
        <f t="shared" si="34"/>
        <v>Auckland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313</v>
      </c>
      <c r="F157" s="26">
        <f t="shared" si="36"/>
        <v>42614</v>
      </c>
      <c r="G157" s="27">
        <f>GETPIVOTDATA("report_count",Pivot!$B$7,"report_name",$C157,"reporting_month",$F157,"master_region",$B157)</f>
        <v>408</v>
      </c>
      <c r="H157" s="26">
        <f t="shared" si="37"/>
        <v>42248</v>
      </c>
      <c r="I157" s="27">
        <f>GETPIVOTDATA("report_count",Pivot!$B$7,"report_name",$C157,"reporting_month",$H157,"master_region",$B157)</f>
        <v>699</v>
      </c>
      <c r="J157" s="26">
        <f t="shared" si="38"/>
        <v>41883</v>
      </c>
      <c r="K157" s="27">
        <f>GETPIVOTDATA("report_count",Pivot!$B$7,"report_name",$C157,"reporting_month",$J157,"master_region",$B157)</f>
        <v>452</v>
      </c>
      <c r="L157" s="26">
        <f t="shared" si="39"/>
        <v>41518</v>
      </c>
      <c r="M157" s="27">
        <f>GETPIVOTDATA("report_count",Pivot!$B$7,"report_name",$C157,"reporting_month",$L157,"master_region",$B157)</f>
        <v>468</v>
      </c>
      <c r="N157" s="26">
        <f t="shared" si="40"/>
        <v>41153</v>
      </c>
      <c r="O157" s="27">
        <f>GETPIVOTDATA("report_count",Pivot!$B$7,"report_name",$C157,"reporting_month",$N157,"master_region",$B157)</f>
        <v>379</v>
      </c>
    </row>
    <row r="158" spans="2:15" s="8" customFormat="1" ht="15.6" hidden="1" x14ac:dyDescent="0.35">
      <c r="B158" s="8" t="str">
        <f t="shared" si="34"/>
        <v>Auckland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321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433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498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442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542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416</v>
      </c>
    </row>
    <row r="159" spans="2:15" s="8" customFormat="1" ht="15.6" hidden="1" x14ac:dyDescent="0.35">
      <c r="B159" s="8" t="str">
        <f t="shared" si="34"/>
        <v>Auckland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301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353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467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471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506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507</v>
      </c>
    </row>
    <row r="160" spans="2:15" s="8" customFormat="1" ht="15.6" hidden="1" x14ac:dyDescent="0.35">
      <c r="B160" s="8" t="str">
        <f t="shared" si="34"/>
        <v>Auckland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312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375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394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529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466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466</v>
      </c>
    </row>
    <row r="161" spans="2:15" s="8" customFormat="1" ht="15.6" hidden="1" x14ac:dyDescent="0.35">
      <c r="B161" s="8" t="str">
        <f t="shared" si="34"/>
        <v>Auckland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239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301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363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479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472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360</v>
      </c>
    </row>
    <row r="162" spans="2:15" s="8" customFormat="1" ht="15.6" hidden="1" x14ac:dyDescent="0.35">
      <c r="B162" s="8" t="str">
        <f t="shared" si="34"/>
        <v>Auckland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270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265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325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387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410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369</v>
      </c>
    </row>
    <row r="163" spans="2:15" s="8" customFormat="1" ht="15.6" hidden="1" x14ac:dyDescent="0.35">
      <c r="B163" s="8" t="str">
        <f t="shared" si="34"/>
        <v>Auckland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288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320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384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540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439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480</v>
      </c>
    </row>
    <row r="164" spans="2:15" s="8" customFormat="1" ht="15.6" hidden="1" x14ac:dyDescent="0.35">
      <c r="D164" s="26"/>
      <c r="E164" s="38">
        <f>SUM(E152:E163)</f>
        <v>3734</v>
      </c>
      <c r="F164" s="39"/>
      <c r="G164" s="38">
        <f>SUM(G152:G163)</f>
        <v>5068</v>
      </c>
      <c r="H164" s="39"/>
      <c r="I164" s="38">
        <f>SUM(I152:I163)</f>
        <v>6092</v>
      </c>
      <c r="J164" s="39"/>
      <c r="K164" s="38">
        <f>SUM(K152:K163)</f>
        <v>5714</v>
      </c>
      <c r="L164" s="39"/>
      <c r="M164" s="38">
        <f>SUM(M152:M163)</f>
        <v>5794</v>
      </c>
      <c r="N164" s="39"/>
      <c r="O164" s="38">
        <f>SUM(O152:O163)</f>
        <v>5394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Auckland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368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518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553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588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549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3</v>
      </c>
    </row>
    <row r="167" spans="2:15" s="8" customFormat="1" ht="15.6" hidden="1" x14ac:dyDescent="0.35">
      <c r="B167" s="8" t="str">
        <f t="shared" si="41"/>
        <v>Auckland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398</v>
      </c>
      <c r="F167" s="26">
        <f t="shared" si="43"/>
        <v>42491</v>
      </c>
      <c r="G167" s="27">
        <f>GETPIVOTDATA("report_count",Pivot!$B$7,"report_name",$C167,"reporting_month",$F167,"master_region",$B167)</f>
        <v>511</v>
      </c>
      <c r="H167" s="26">
        <f t="shared" si="44"/>
        <v>42125</v>
      </c>
      <c r="I167" s="27">
        <f>GETPIVOTDATA("report_count",Pivot!$B$7,"report_name",$C167,"reporting_month",$H167,"master_region",$B167)</f>
        <v>640</v>
      </c>
      <c r="J167" s="26">
        <f t="shared" si="45"/>
        <v>41760</v>
      </c>
      <c r="K167" s="27">
        <f>GETPIVOTDATA("report_count",Pivot!$B$7,"report_name",$C167,"reporting_month",$J167,"master_region",$B167)</f>
        <v>629</v>
      </c>
      <c r="L167" s="26">
        <f t="shared" si="46"/>
        <v>41395</v>
      </c>
      <c r="M167" s="27">
        <f>GETPIVOTDATA("report_count",Pivot!$B$7,"report_name",$C167,"reporting_month",$L167,"master_region",$B167)</f>
        <v>678</v>
      </c>
      <c r="N167" s="26">
        <f t="shared" si="47"/>
        <v>41030</v>
      </c>
      <c r="O167" s="27">
        <f>GETPIVOTDATA("report_count",Pivot!$B$7,"report_name",$C167,"reporting_month",$N167,"master_region",$B167)</f>
        <v>13</v>
      </c>
    </row>
    <row r="168" spans="2:15" s="8" customFormat="1" ht="15.6" hidden="1" x14ac:dyDescent="0.35">
      <c r="B168" s="8" t="str">
        <f t="shared" si="41"/>
        <v>Auckland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442</v>
      </c>
      <c r="F168" s="26">
        <f t="shared" si="43"/>
        <v>42522</v>
      </c>
      <c r="G168" s="27">
        <f>GETPIVOTDATA("report_count",Pivot!$B$7,"report_name",$C168,"reporting_month",$F168,"master_region",$B168)</f>
        <v>476</v>
      </c>
      <c r="H168" s="26">
        <f t="shared" si="44"/>
        <v>42156</v>
      </c>
      <c r="I168" s="27">
        <f>GETPIVOTDATA("report_count",Pivot!$B$7,"report_name",$C168,"reporting_month",$H168,"master_region",$B168)</f>
        <v>551</v>
      </c>
      <c r="J168" s="26">
        <f t="shared" si="45"/>
        <v>41791</v>
      </c>
      <c r="K168" s="27">
        <f>GETPIVOTDATA("report_count",Pivot!$B$7,"report_name",$C168,"reporting_month",$J168,"master_region",$B168)</f>
        <v>508</v>
      </c>
      <c r="L168" s="26">
        <f t="shared" si="46"/>
        <v>41426</v>
      </c>
      <c r="M168" s="27">
        <f>GETPIVOTDATA("report_count",Pivot!$B$7,"report_name",$C168,"reporting_month",$L168,"master_region",$B168)</f>
        <v>479</v>
      </c>
      <c r="N168" s="26">
        <f t="shared" si="47"/>
        <v>41061</v>
      </c>
      <c r="O168" s="27">
        <f>GETPIVOTDATA("report_count",Pivot!$B$7,"report_name",$C168,"reporting_month",$N168,"master_region",$B168)</f>
        <v>46</v>
      </c>
    </row>
    <row r="169" spans="2:15" s="8" customFormat="1" ht="15.6" hidden="1" x14ac:dyDescent="0.35">
      <c r="B169" s="8" t="str">
        <f t="shared" si="41"/>
        <v>Auckland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344</v>
      </c>
      <c r="F169" s="26">
        <f t="shared" si="43"/>
        <v>42552</v>
      </c>
      <c r="G169" s="27">
        <f>GETPIVOTDATA("report_count",Pivot!$B$7,"report_name",$C169,"reporting_month",$F169,"master_region",$B169)</f>
        <v>514</v>
      </c>
      <c r="H169" s="26">
        <f t="shared" si="44"/>
        <v>42186</v>
      </c>
      <c r="I169" s="27">
        <f>GETPIVOTDATA("report_count",Pivot!$B$7,"report_name",$C169,"reporting_month",$H169,"master_region",$B169)</f>
        <v>597</v>
      </c>
      <c r="J169" s="26">
        <f t="shared" si="45"/>
        <v>41821</v>
      </c>
      <c r="K169" s="27">
        <f>GETPIVOTDATA("report_count",Pivot!$B$7,"report_name",$C169,"reporting_month",$J169,"master_region",$B169)</f>
        <v>516</v>
      </c>
      <c r="L169" s="26">
        <f t="shared" si="46"/>
        <v>41456</v>
      </c>
      <c r="M169" s="27">
        <f>GETPIVOTDATA("report_count",Pivot!$B$7,"report_name",$C169,"reporting_month",$L169,"master_region",$B169)</f>
        <v>534</v>
      </c>
      <c r="N169" s="26">
        <f t="shared" si="47"/>
        <v>41091</v>
      </c>
      <c r="O169" s="27">
        <f>GETPIVOTDATA("report_count",Pivot!$B$7,"report_name",$C169,"reporting_month",$N169,"master_region",$B169)</f>
        <v>259</v>
      </c>
    </row>
    <row r="170" spans="2:15" s="8" customFormat="1" ht="15.6" hidden="1" x14ac:dyDescent="0.35">
      <c r="B170" s="8" t="str">
        <f t="shared" si="41"/>
        <v>Auckland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321</v>
      </c>
      <c r="F170" s="26">
        <f t="shared" si="43"/>
        <v>42583</v>
      </c>
      <c r="G170" s="27">
        <f>GETPIVOTDATA("report_count",Pivot!$B$7,"report_name",$C170,"reporting_month",$F170,"master_region",$B170)</f>
        <v>499</v>
      </c>
      <c r="H170" s="26">
        <f t="shared" si="44"/>
        <v>42217</v>
      </c>
      <c r="I170" s="27">
        <f>GETPIVOTDATA("report_count",Pivot!$B$7,"report_name",$C170,"reporting_month",$H170,"master_region",$B170)</f>
        <v>512</v>
      </c>
      <c r="J170" s="26">
        <f t="shared" si="45"/>
        <v>41852</v>
      </c>
      <c r="K170" s="27">
        <f>GETPIVOTDATA("report_count",Pivot!$B$7,"report_name",$C170,"reporting_month",$J170,"master_region",$B170)</f>
        <v>477</v>
      </c>
      <c r="L170" s="26">
        <f t="shared" si="46"/>
        <v>41487</v>
      </c>
      <c r="M170" s="27">
        <f>GETPIVOTDATA("report_count",Pivot!$B$7,"report_name",$C170,"reporting_month",$L170,"master_region",$B170)</f>
        <v>615</v>
      </c>
      <c r="N170" s="26">
        <f t="shared" si="47"/>
        <v>41122</v>
      </c>
      <c r="O170" s="27">
        <f>GETPIVOTDATA("report_count",Pivot!$B$7,"report_name",$C170,"reporting_month",$N170,"master_region",$B170)</f>
        <v>349</v>
      </c>
    </row>
    <row r="171" spans="2:15" s="8" customFormat="1" ht="15.6" hidden="1" x14ac:dyDescent="0.35">
      <c r="B171" s="8" t="str">
        <f t="shared" si="41"/>
        <v>Auckland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344</v>
      </c>
      <c r="F171" s="26">
        <f t="shared" si="43"/>
        <v>42614</v>
      </c>
      <c r="G171" s="27">
        <f>GETPIVOTDATA("report_count",Pivot!$B$7,"report_name",$C171,"reporting_month",$F171,"master_region",$B171)</f>
        <v>461</v>
      </c>
      <c r="H171" s="26">
        <f t="shared" si="44"/>
        <v>42248</v>
      </c>
      <c r="I171" s="27">
        <f>GETPIVOTDATA("report_count",Pivot!$B$7,"report_name",$C171,"reporting_month",$H171,"master_region",$B171)</f>
        <v>559</v>
      </c>
      <c r="J171" s="26">
        <f t="shared" si="45"/>
        <v>41883</v>
      </c>
      <c r="K171" s="27">
        <f>GETPIVOTDATA("report_count",Pivot!$B$7,"report_name",$C171,"reporting_month",$J171,"master_region",$B171)</f>
        <v>489</v>
      </c>
      <c r="L171" s="26">
        <f t="shared" si="46"/>
        <v>41518</v>
      </c>
      <c r="M171" s="27">
        <f>GETPIVOTDATA("report_count",Pivot!$B$7,"report_name",$C171,"reporting_month",$L171,"master_region",$B171)</f>
        <v>495</v>
      </c>
      <c r="N171" s="26">
        <f t="shared" si="47"/>
        <v>41153</v>
      </c>
      <c r="O171" s="27">
        <f>GETPIVOTDATA("report_count",Pivot!$B$7,"report_name",$C171,"reporting_month",$N171,"master_region",$B171)</f>
        <v>331</v>
      </c>
    </row>
    <row r="172" spans="2:15" s="8" customFormat="1" ht="15.6" hidden="1" x14ac:dyDescent="0.35">
      <c r="B172" s="8" t="str">
        <f t="shared" si="41"/>
        <v>Auckland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255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396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507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537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574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379</v>
      </c>
    </row>
    <row r="173" spans="2:15" s="8" customFormat="1" ht="15.6" hidden="1" x14ac:dyDescent="0.35">
      <c r="B173" s="8" t="str">
        <f t="shared" si="41"/>
        <v>Auckland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311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405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479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482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595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529</v>
      </c>
    </row>
    <row r="174" spans="2:15" s="8" customFormat="1" ht="15.6" hidden="1" x14ac:dyDescent="0.35">
      <c r="B174" s="8" t="str">
        <f t="shared" si="41"/>
        <v>Auckland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344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454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449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586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520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493</v>
      </c>
    </row>
    <row r="175" spans="2:15" s="8" customFormat="1" ht="15.6" hidden="1" x14ac:dyDescent="0.35">
      <c r="B175" s="8" t="str">
        <f t="shared" si="41"/>
        <v>Auckland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263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349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395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566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485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394</v>
      </c>
    </row>
    <row r="176" spans="2:15" s="8" customFormat="1" ht="15.6" hidden="1" x14ac:dyDescent="0.35">
      <c r="B176" s="8" t="str">
        <f t="shared" si="41"/>
        <v>Auckland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230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259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353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392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391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358</v>
      </c>
    </row>
    <row r="177" spans="2:15" s="8" customFormat="1" ht="15.6" hidden="1" x14ac:dyDescent="0.35">
      <c r="B177" s="8" t="str">
        <f t="shared" si="41"/>
        <v>Auckland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277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390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401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519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467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511</v>
      </c>
    </row>
    <row r="178" spans="2:15" s="8" customFormat="1" ht="15.6" hidden="1" x14ac:dyDescent="0.35">
      <c r="D178" s="26"/>
      <c r="E178" s="38">
        <f>SUM(E166:E177)</f>
        <v>3897</v>
      </c>
      <c r="F178" s="39"/>
      <c r="G178" s="38">
        <f>SUM(G166:G177)</f>
        <v>5232</v>
      </c>
      <c r="H178" s="39"/>
      <c r="I178" s="38">
        <f>SUM(I166:I177)</f>
        <v>5996</v>
      </c>
      <c r="J178" s="39"/>
      <c r="K178" s="38">
        <f>SUM(K166:K177)</f>
        <v>6289</v>
      </c>
      <c r="L178" s="39"/>
      <c r="M178" s="38">
        <f>SUM(M166:M177)</f>
        <v>6382</v>
      </c>
      <c r="N178" s="39"/>
      <c r="O178" s="38">
        <f>SUM(O166:O177)</f>
        <v>3665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Auckland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586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1023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1122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850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766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654</v>
      </c>
    </row>
    <row r="181" spans="2:15" s="8" customFormat="1" ht="15.6" hidden="1" x14ac:dyDescent="0.35">
      <c r="B181" s="8" t="str">
        <f t="shared" si="48"/>
        <v>Auckland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652</v>
      </c>
      <c r="F181" s="26">
        <f t="shared" si="50"/>
        <v>42491</v>
      </c>
      <c r="G181" s="27">
        <f>GETPIVOTDATA("report_count",Pivot!$B$7,"report_name",$C181,"reporting_month",$F181,"master_region",$B181)</f>
        <v>1069</v>
      </c>
      <c r="H181" s="26">
        <f t="shared" si="51"/>
        <v>42125</v>
      </c>
      <c r="I181" s="27">
        <f>GETPIVOTDATA("report_count",Pivot!$B$7,"report_name",$C181,"reporting_month",$H181,"master_region",$B181)</f>
        <v>1128</v>
      </c>
      <c r="J181" s="26">
        <f t="shared" si="52"/>
        <v>41760</v>
      </c>
      <c r="K181" s="27">
        <f>GETPIVOTDATA("report_count",Pivot!$B$7,"report_name",$C181,"reporting_month",$J181,"master_region",$B181)</f>
        <v>908</v>
      </c>
      <c r="L181" s="26">
        <f t="shared" si="53"/>
        <v>41395</v>
      </c>
      <c r="M181" s="27">
        <f>GETPIVOTDATA("report_count",Pivot!$B$7,"report_name",$C181,"reporting_month",$L181,"master_region",$B181)</f>
        <v>918</v>
      </c>
      <c r="N181" s="26">
        <f t="shared" si="54"/>
        <v>41030</v>
      </c>
      <c r="O181" s="27">
        <f>GETPIVOTDATA("report_count",Pivot!$B$7,"report_name",$C181,"reporting_month",$N181,"master_region",$B181)</f>
        <v>808</v>
      </c>
    </row>
    <row r="182" spans="2:15" s="8" customFormat="1" ht="15.6" hidden="1" x14ac:dyDescent="0.35">
      <c r="B182" s="8" t="str">
        <f t="shared" si="48"/>
        <v>Auckland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588</v>
      </c>
      <c r="F182" s="26">
        <f t="shared" si="50"/>
        <v>42522</v>
      </c>
      <c r="G182" s="27">
        <f>GETPIVOTDATA("report_count",Pivot!$B$7,"report_name",$C182,"reporting_month",$F182,"master_region",$B182)</f>
        <v>1041</v>
      </c>
      <c r="H182" s="26">
        <f t="shared" si="51"/>
        <v>42156</v>
      </c>
      <c r="I182" s="27">
        <f>GETPIVOTDATA("report_count",Pivot!$B$7,"report_name",$C182,"reporting_month",$H182,"master_region",$B182)</f>
        <v>1013</v>
      </c>
      <c r="J182" s="26">
        <f t="shared" si="52"/>
        <v>41791</v>
      </c>
      <c r="K182" s="27">
        <f>GETPIVOTDATA("report_count",Pivot!$B$7,"report_name",$C182,"reporting_month",$J182,"master_region",$B182)</f>
        <v>758</v>
      </c>
      <c r="L182" s="26">
        <f t="shared" si="53"/>
        <v>41426</v>
      </c>
      <c r="M182" s="27">
        <f>GETPIVOTDATA("report_count",Pivot!$B$7,"report_name",$C182,"reporting_month",$L182,"master_region",$B182)</f>
        <v>821</v>
      </c>
      <c r="N182" s="26">
        <f t="shared" si="54"/>
        <v>41061</v>
      </c>
      <c r="O182" s="27">
        <f>GETPIVOTDATA("report_count",Pivot!$B$7,"report_name",$C182,"reporting_month",$N182,"master_region",$B182)</f>
        <v>732</v>
      </c>
    </row>
    <row r="183" spans="2:15" s="8" customFormat="1" ht="15.6" hidden="1" x14ac:dyDescent="0.35">
      <c r="B183" s="8" t="str">
        <f t="shared" si="48"/>
        <v>Auckland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549</v>
      </c>
      <c r="F183" s="26">
        <f t="shared" si="50"/>
        <v>42552</v>
      </c>
      <c r="G183" s="27">
        <f>GETPIVOTDATA("report_count",Pivot!$B$7,"report_name",$C183,"reporting_month",$F183,"master_region",$B183)</f>
        <v>991</v>
      </c>
      <c r="H183" s="26">
        <f t="shared" si="51"/>
        <v>42186</v>
      </c>
      <c r="I183" s="27">
        <f>GETPIVOTDATA("report_count",Pivot!$B$7,"report_name",$C183,"reporting_month",$H183,"master_region",$B183)</f>
        <v>1114</v>
      </c>
      <c r="J183" s="26">
        <f t="shared" si="52"/>
        <v>41821</v>
      </c>
      <c r="K183" s="27">
        <f>GETPIVOTDATA("report_count",Pivot!$B$7,"report_name",$C183,"reporting_month",$J183,"master_region",$B183)</f>
        <v>812</v>
      </c>
      <c r="L183" s="26">
        <f t="shared" si="53"/>
        <v>41456</v>
      </c>
      <c r="M183" s="27">
        <f>GETPIVOTDATA("report_count",Pivot!$B$7,"report_name",$C183,"reporting_month",$L183,"master_region",$B183)</f>
        <v>823</v>
      </c>
      <c r="N183" s="26">
        <f t="shared" si="54"/>
        <v>41091</v>
      </c>
      <c r="O183" s="27">
        <f>GETPIVOTDATA("report_count",Pivot!$B$7,"report_name",$C183,"reporting_month",$N183,"master_region",$B183)</f>
        <v>601</v>
      </c>
    </row>
    <row r="184" spans="2:15" s="8" customFormat="1" ht="15.6" hidden="1" x14ac:dyDescent="0.35">
      <c r="B184" s="8" t="str">
        <f t="shared" si="48"/>
        <v>Auckland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550</v>
      </c>
      <c r="F184" s="26">
        <f t="shared" si="50"/>
        <v>42583</v>
      </c>
      <c r="G184" s="27">
        <f>GETPIVOTDATA("report_count",Pivot!$B$7,"report_name",$C184,"reporting_month",$F184,"master_region",$B184)</f>
        <v>924</v>
      </c>
      <c r="H184" s="26">
        <f t="shared" si="51"/>
        <v>42217</v>
      </c>
      <c r="I184" s="27">
        <f>GETPIVOTDATA("report_count",Pivot!$B$7,"report_name",$C184,"reporting_month",$H184,"master_region",$B184)</f>
        <v>1070</v>
      </c>
      <c r="J184" s="26">
        <f t="shared" si="52"/>
        <v>41852</v>
      </c>
      <c r="K184" s="27">
        <f>GETPIVOTDATA("report_count",Pivot!$B$7,"report_name",$C184,"reporting_month",$J184,"master_region",$B184)</f>
        <v>789</v>
      </c>
      <c r="L184" s="26">
        <f t="shared" si="53"/>
        <v>41487</v>
      </c>
      <c r="M184" s="27">
        <f>GETPIVOTDATA("report_count",Pivot!$B$7,"report_name",$C184,"reporting_month",$L184,"master_region",$B184)</f>
        <v>964</v>
      </c>
      <c r="N184" s="26">
        <f t="shared" si="54"/>
        <v>41122</v>
      </c>
      <c r="O184" s="27">
        <f>GETPIVOTDATA("report_count",Pivot!$B$7,"report_name",$C184,"reporting_month",$N184,"master_region",$B184)</f>
        <v>773</v>
      </c>
    </row>
    <row r="185" spans="2:15" s="8" customFormat="1" ht="15.6" hidden="1" x14ac:dyDescent="0.35">
      <c r="B185" s="8" t="str">
        <f t="shared" si="48"/>
        <v>Auckland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546</v>
      </c>
      <c r="F185" s="26">
        <f t="shared" si="50"/>
        <v>42614</v>
      </c>
      <c r="G185" s="27">
        <f>GETPIVOTDATA("report_count",Pivot!$B$7,"report_name",$C185,"reporting_month",$F185,"master_region",$B185)</f>
        <v>760</v>
      </c>
      <c r="H185" s="26">
        <f t="shared" si="51"/>
        <v>42248</v>
      </c>
      <c r="I185" s="27">
        <f>GETPIVOTDATA("report_count",Pivot!$B$7,"report_name",$C185,"reporting_month",$H185,"master_region",$B185)</f>
        <v>1210</v>
      </c>
      <c r="J185" s="26">
        <f t="shared" si="52"/>
        <v>41883</v>
      </c>
      <c r="K185" s="27">
        <f>GETPIVOTDATA("report_count",Pivot!$B$7,"report_name",$C185,"reporting_month",$J185,"master_region",$B185)</f>
        <v>764</v>
      </c>
      <c r="L185" s="26">
        <f t="shared" si="53"/>
        <v>41518</v>
      </c>
      <c r="M185" s="27">
        <f>GETPIVOTDATA("report_count",Pivot!$B$7,"report_name",$C185,"reporting_month",$L185,"master_region",$B185)</f>
        <v>814</v>
      </c>
      <c r="N185" s="26">
        <f t="shared" si="54"/>
        <v>41153</v>
      </c>
      <c r="O185" s="27">
        <f>GETPIVOTDATA("report_count",Pivot!$B$7,"report_name",$C185,"reporting_month",$N185,"master_region",$B185)</f>
        <v>576</v>
      </c>
    </row>
    <row r="186" spans="2:15" s="8" customFormat="1" ht="15.6" hidden="1" x14ac:dyDescent="0.35">
      <c r="B186" s="8" t="str">
        <f t="shared" si="48"/>
        <v>Auckland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565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740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904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801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961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658</v>
      </c>
    </row>
    <row r="187" spans="2:15" s="8" customFormat="1" ht="15.6" hidden="1" x14ac:dyDescent="0.35">
      <c r="B187" s="8" t="str">
        <f t="shared" si="48"/>
        <v>Auckland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475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694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804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832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896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786</v>
      </c>
    </row>
    <row r="188" spans="2:15" s="8" customFormat="1" ht="15.6" hidden="1" x14ac:dyDescent="0.35">
      <c r="B188" s="8" t="str">
        <f t="shared" si="48"/>
        <v>Auckland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547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739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791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952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800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634</v>
      </c>
    </row>
    <row r="189" spans="2:15" s="8" customFormat="1" ht="15.6" hidden="1" x14ac:dyDescent="0.35">
      <c r="B189" s="8" t="str">
        <f t="shared" si="48"/>
        <v>Auckland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379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499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625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786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685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550</v>
      </c>
    </row>
    <row r="190" spans="2:15" s="8" customFormat="1" ht="15.6" hidden="1" x14ac:dyDescent="0.35">
      <c r="B190" s="8" t="str">
        <f t="shared" si="48"/>
        <v>Auckland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387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519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628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718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594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580</v>
      </c>
    </row>
    <row r="191" spans="2:15" s="8" customFormat="1" ht="15.6" hidden="1" x14ac:dyDescent="0.35">
      <c r="B191" s="8" t="str">
        <f t="shared" si="48"/>
        <v>Auckland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492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587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774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894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801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753</v>
      </c>
    </row>
    <row r="192" spans="2:15" s="8" customFormat="1" ht="15.6" hidden="1" x14ac:dyDescent="0.35">
      <c r="D192" s="26"/>
      <c r="E192" s="38">
        <f>SUM(E180:E191)</f>
        <v>6316</v>
      </c>
      <c r="F192" s="39"/>
      <c r="G192" s="38">
        <f>SUM(G180:G191)</f>
        <v>9586</v>
      </c>
      <c r="H192" s="39"/>
      <c r="I192" s="38">
        <f>SUM(I180:I191)</f>
        <v>11183</v>
      </c>
      <c r="J192" s="39"/>
      <c r="K192" s="38">
        <f>SUM(K180:K191)</f>
        <v>9864</v>
      </c>
      <c r="L192" s="39"/>
      <c r="M192" s="38">
        <f>SUM(M180:M191)</f>
        <v>9843</v>
      </c>
      <c r="N192" s="39"/>
      <c r="O192" s="38">
        <f>SUM(O180:O191)</f>
        <v>8105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3">
        <f>M135</f>
        <v>14531</v>
      </c>
      <c r="G217" s="43">
        <f>M150</f>
        <v>13427</v>
      </c>
      <c r="H217" s="45">
        <f>M164</f>
        <v>5794</v>
      </c>
      <c r="I217" s="45">
        <f>M178</f>
        <v>6382</v>
      </c>
      <c r="J217" s="43">
        <f>M192</f>
        <v>9843</v>
      </c>
      <c r="K217" s="45">
        <f>D33-SUM(F217:J217)</f>
        <v>7354</v>
      </c>
    </row>
    <row r="218" spans="5:11" s="8" customFormat="1" ht="15.6" x14ac:dyDescent="0.35">
      <c r="E218" s="35">
        <f>C92</f>
        <v>42064</v>
      </c>
      <c r="F218" s="44">
        <f>K135</f>
        <v>12327</v>
      </c>
      <c r="G218" s="44">
        <f>K150</f>
        <v>16592</v>
      </c>
      <c r="H218" s="46">
        <f>K164</f>
        <v>5714</v>
      </c>
      <c r="I218" s="46">
        <f>K178</f>
        <v>6289</v>
      </c>
      <c r="J218" s="44">
        <f>K192</f>
        <v>9864</v>
      </c>
      <c r="K218" s="46">
        <f t="shared" ref="K218:K221" si="55">D34-SUM(F218:J218)</f>
        <v>7699</v>
      </c>
    </row>
    <row r="219" spans="5:11" s="8" customFormat="1" ht="15.6" x14ac:dyDescent="0.35">
      <c r="E219" s="32">
        <f>C93</f>
        <v>42430</v>
      </c>
      <c r="F219" s="43">
        <f>I135</f>
        <v>13313</v>
      </c>
      <c r="G219" s="43">
        <f>I150</f>
        <v>17780</v>
      </c>
      <c r="H219" s="45">
        <f>I164</f>
        <v>6092</v>
      </c>
      <c r="I219" s="45">
        <f>I178</f>
        <v>5996</v>
      </c>
      <c r="J219" s="43">
        <f>I192</f>
        <v>11183</v>
      </c>
      <c r="K219" s="45">
        <f t="shared" si="55"/>
        <v>7338</v>
      </c>
    </row>
    <row r="220" spans="5:11" s="8" customFormat="1" ht="15.6" x14ac:dyDescent="0.35">
      <c r="E220" s="35">
        <f>C94</f>
        <v>42795</v>
      </c>
      <c r="F220" s="44">
        <f>G135</f>
        <v>11338</v>
      </c>
      <c r="G220" s="44">
        <f>G150</f>
        <v>13879</v>
      </c>
      <c r="H220" s="46">
        <f>G164</f>
        <v>5068</v>
      </c>
      <c r="I220" s="46">
        <f>G178</f>
        <v>5232</v>
      </c>
      <c r="J220" s="44">
        <f>G192</f>
        <v>9586</v>
      </c>
      <c r="K220" s="46">
        <f t="shared" si="55"/>
        <v>7207</v>
      </c>
    </row>
    <row r="221" spans="5:11" s="8" customFormat="1" ht="15.6" x14ac:dyDescent="0.35">
      <c r="E221" s="32">
        <f>C95</f>
        <v>43160</v>
      </c>
      <c r="F221" s="43">
        <f>E135</f>
        <v>9698</v>
      </c>
      <c r="G221" s="43">
        <f>E150</f>
        <v>11675</v>
      </c>
      <c r="H221" s="45">
        <f>E164</f>
        <v>3734</v>
      </c>
      <c r="I221" s="45">
        <f>E178</f>
        <v>3897</v>
      </c>
      <c r="J221" s="45">
        <f>E192</f>
        <v>6316</v>
      </c>
      <c r="K221" s="45">
        <f t="shared" si="55"/>
        <v>4672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0.25345798956934296</v>
      </c>
      <c r="G224" s="42">
        <f>G217/SUM($F217:$K217)</f>
        <v>0.23420139191711289</v>
      </c>
      <c r="H224" s="42">
        <f>H217/SUM($F217:$K217)</f>
        <v>0.10106225253353335</v>
      </c>
      <c r="I224" s="42">
        <f>I217/SUM($F217:$K217)</f>
        <v>0.11131848389178629</v>
      </c>
      <c r="J224" s="42">
        <f>J217/SUM($F217:$K217)</f>
        <v>0.17168721982871396</v>
      </c>
      <c r="K224" s="42">
        <f>K217/SUM($F217:$K217)</f>
        <v>0.12827266225951056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0.21077199281867146</v>
      </c>
      <c r="G225" s="42">
        <f>G218/SUM($F218:$K218)</f>
        <v>0.28369667436094725</v>
      </c>
      <c r="H225" s="42">
        <f>H218/SUM($F218:$K218)</f>
        <v>9.770026502522014E-2</v>
      </c>
      <c r="I225" s="42">
        <f>I218/SUM($F218:$K218)</f>
        <v>0.10753184577242028</v>
      </c>
      <c r="J225" s="42">
        <f>J218/SUM($F218:$K218)</f>
        <v>0.1686586304180559</v>
      </c>
      <c r="K225" s="42">
        <f>K218/SUM($F218:$K218)</f>
        <v>0.13164059160468497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0.21576286019902111</v>
      </c>
      <c r="G226" s="42">
        <f>G219/SUM($F219:$K219)</f>
        <v>0.28815921688113838</v>
      </c>
      <c r="H226" s="42">
        <f>H219/SUM($F219:$K219)</f>
        <v>9.873261806748565E-2</v>
      </c>
      <c r="I226" s="42">
        <f>I219/SUM($F219:$K219)</f>
        <v>9.7176752779488507E-2</v>
      </c>
      <c r="J226" s="42">
        <f>J219/SUM($F219:$K219)</f>
        <v>0.1812420991215844</v>
      </c>
      <c r="K226" s="42">
        <f>K219/SUM($F219:$K219)</f>
        <v>0.11892645295128197</v>
      </c>
    </row>
    <row r="227" spans="2:18" s="8" customFormat="1" ht="15.6" hidden="1" x14ac:dyDescent="0.35">
      <c r="E227" s="26">
        <f>E220</f>
        <v>42795</v>
      </c>
      <c r="F227" s="42">
        <f>F220/SUM($F220:$K220)</f>
        <v>0.21674632001529345</v>
      </c>
      <c r="G227" s="42">
        <f>G220/SUM($F220:$K220)</f>
        <v>0.2653221181418467</v>
      </c>
      <c r="H227" s="42">
        <f>H220/SUM($F220:$K220)</f>
        <v>9.6883961001720517E-2</v>
      </c>
      <c r="I227" s="42">
        <f>I220/SUM($F220:$K220)</f>
        <v>0.10001911680367043</v>
      </c>
      <c r="J227" s="42">
        <f>J220/SUM($F220:$K220)</f>
        <v>0.18325367998470657</v>
      </c>
      <c r="K227" s="42">
        <f>K220/SUM($F220:$K220)</f>
        <v>0.13777480405276238</v>
      </c>
    </row>
    <row r="228" spans="2:18" s="8" customFormat="1" ht="15.6" hidden="1" x14ac:dyDescent="0.35">
      <c r="E228" s="26">
        <f>E221</f>
        <v>43160</v>
      </c>
      <c r="F228" s="42">
        <f>F221/SUM($F221:$K221)</f>
        <v>0.24249849969994</v>
      </c>
      <c r="G228" s="42">
        <f>G221/SUM($F221:$K221)</f>
        <v>0.29193338667733548</v>
      </c>
      <c r="H228" s="42">
        <f>H221/SUM($F221:$K221)</f>
        <v>9.3368673734746943E-2</v>
      </c>
      <c r="I228" s="42">
        <f>I221/SUM($F221:$K221)</f>
        <v>9.7444488897779555E-2</v>
      </c>
      <c r="J228" s="42">
        <f>J221/SUM($F221:$K221)</f>
        <v>0.15793158631726345</v>
      </c>
      <c r="K228" s="42">
        <f>K221/SUM($F221:$K221)</f>
        <v>0.11682336467293458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Auckland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Auckland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2596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3701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4123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3651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3625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3209</v>
      </c>
    </row>
    <row r="238" spans="2:18" s="8" customFormat="1" ht="15.6" hidden="1" x14ac:dyDescent="0.35">
      <c r="B238" s="8" t="str">
        <f t="shared" si="56"/>
        <v>Auckland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2953</v>
      </c>
      <c r="F238" s="26">
        <f t="shared" si="58"/>
        <v>42491</v>
      </c>
      <c r="G238" s="27">
        <f>GETPIVOTDATA("report_count",Pivot!$B$7,"report_name",$C238,"reporting_month",$F238,"master_region",$B238)</f>
        <v>3766</v>
      </c>
      <c r="H238" s="26">
        <f t="shared" si="59"/>
        <v>42125</v>
      </c>
      <c r="I238" s="27">
        <f>GETPIVOTDATA("report_count",Pivot!$B$7,"report_name",$C238,"reporting_month",$H238,"master_region",$B238)</f>
        <v>4831</v>
      </c>
      <c r="J238" s="26">
        <f t="shared" si="60"/>
        <v>41760</v>
      </c>
      <c r="K238" s="27">
        <f>GETPIVOTDATA("report_count",Pivot!$B$7,"report_name",$C238,"reporting_month",$J238,"master_region",$B238)</f>
        <v>4002</v>
      </c>
      <c r="L238" s="26">
        <f t="shared" si="61"/>
        <v>41395</v>
      </c>
      <c r="M238" s="27">
        <f>GETPIVOTDATA("report_count",Pivot!$B$7,"report_name",$C238,"reporting_month",$L238,"master_region",$B238)</f>
        <v>4342</v>
      </c>
      <c r="N238" s="26">
        <f t="shared" si="62"/>
        <v>41030</v>
      </c>
      <c r="O238" s="27">
        <f>GETPIVOTDATA("report_count",Pivot!$B$7,"report_name",$C238,"reporting_month",$N238,"master_region",$B238)</f>
        <v>3834</v>
      </c>
    </row>
    <row r="239" spans="2:18" s="8" customFormat="1" ht="15.6" hidden="1" x14ac:dyDescent="0.35">
      <c r="B239" s="8" t="str">
        <f t="shared" si="56"/>
        <v>Auckland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2961</v>
      </c>
      <c r="F239" s="26">
        <f t="shared" si="58"/>
        <v>42522</v>
      </c>
      <c r="G239" s="27">
        <f>GETPIVOTDATA("report_count",Pivot!$B$7,"report_name",$C239,"reporting_month",$F239,"master_region",$B239)</f>
        <v>3669</v>
      </c>
      <c r="H239" s="26">
        <f t="shared" si="59"/>
        <v>42156</v>
      </c>
      <c r="I239" s="27">
        <f>GETPIVOTDATA("report_count",Pivot!$B$7,"report_name",$C239,"reporting_month",$H239,"master_region",$B239)</f>
        <v>4193</v>
      </c>
      <c r="J239" s="26">
        <f t="shared" si="60"/>
        <v>41791</v>
      </c>
      <c r="K239" s="27">
        <f>GETPIVOTDATA("report_count",Pivot!$B$7,"report_name",$C239,"reporting_month",$J239,"master_region",$B239)</f>
        <v>3428</v>
      </c>
      <c r="L239" s="26">
        <f t="shared" si="61"/>
        <v>41426</v>
      </c>
      <c r="M239" s="27">
        <f>GETPIVOTDATA("report_count",Pivot!$B$7,"report_name",$C239,"reporting_month",$L239,"master_region",$B239)</f>
        <v>3674</v>
      </c>
      <c r="N239" s="26">
        <f t="shared" si="62"/>
        <v>41061</v>
      </c>
      <c r="O239" s="27">
        <f>GETPIVOTDATA("report_count",Pivot!$B$7,"report_name",$C239,"reporting_month",$N239,"master_region",$B239)</f>
        <v>3933</v>
      </c>
    </row>
    <row r="240" spans="2:18" s="8" customFormat="1" ht="15.6" hidden="1" x14ac:dyDescent="0.35">
      <c r="B240" s="8" t="str">
        <f t="shared" si="56"/>
        <v>Auckland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2522</v>
      </c>
      <c r="F240" s="26">
        <f t="shared" si="58"/>
        <v>42552</v>
      </c>
      <c r="G240" s="27">
        <f>GETPIVOTDATA("report_count",Pivot!$B$7,"report_name",$C240,"reporting_month",$F240,"master_region",$B240)</f>
        <v>3844</v>
      </c>
      <c r="H240" s="26">
        <f t="shared" si="59"/>
        <v>42186</v>
      </c>
      <c r="I240" s="27">
        <f>GETPIVOTDATA("report_count",Pivot!$B$7,"report_name",$C240,"reporting_month",$H240,"master_region",$B240)</f>
        <v>4423</v>
      </c>
      <c r="J240" s="26">
        <f t="shared" si="60"/>
        <v>41821</v>
      </c>
      <c r="K240" s="27">
        <f>GETPIVOTDATA("report_count",Pivot!$B$7,"report_name",$C240,"reporting_month",$J240,"master_region",$B240)</f>
        <v>3630</v>
      </c>
      <c r="L240" s="26">
        <f t="shared" si="61"/>
        <v>41456</v>
      </c>
      <c r="M240" s="27">
        <f>GETPIVOTDATA("report_count",Pivot!$B$7,"report_name",$C240,"reporting_month",$L240,"master_region",$B240)</f>
        <v>3863</v>
      </c>
      <c r="N240" s="26">
        <f t="shared" si="62"/>
        <v>41091</v>
      </c>
      <c r="O240" s="27">
        <f>GETPIVOTDATA("report_count",Pivot!$B$7,"report_name",$C240,"reporting_month",$N240,"master_region",$B240)</f>
        <v>3885</v>
      </c>
    </row>
    <row r="241" spans="2:15" s="8" customFormat="1" ht="15.6" hidden="1" x14ac:dyDescent="0.35">
      <c r="B241" s="8" t="str">
        <f t="shared" si="56"/>
        <v>Auckland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2502</v>
      </c>
      <c r="F241" s="26">
        <f t="shared" si="58"/>
        <v>42583</v>
      </c>
      <c r="G241" s="27">
        <f>GETPIVOTDATA("report_count",Pivot!$B$7,"report_name",$C241,"reporting_month",$F241,"master_region",$B241)</f>
        <v>3518</v>
      </c>
      <c r="H241" s="26">
        <f t="shared" si="59"/>
        <v>42217</v>
      </c>
      <c r="I241" s="27">
        <f>GETPIVOTDATA("report_count",Pivot!$B$7,"report_name",$C241,"reporting_month",$H241,"master_region",$B241)</f>
        <v>3950</v>
      </c>
      <c r="J241" s="26">
        <f t="shared" si="60"/>
        <v>41852</v>
      </c>
      <c r="K241" s="27">
        <f>GETPIVOTDATA("report_count",Pivot!$B$7,"report_name",$C241,"reporting_month",$J241,"master_region",$B241)</f>
        <v>3348</v>
      </c>
      <c r="L241" s="26">
        <f t="shared" si="61"/>
        <v>41487</v>
      </c>
      <c r="M241" s="27">
        <f>GETPIVOTDATA("report_count",Pivot!$B$7,"report_name",$C241,"reporting_month",$L241,"master_region",$B241)</f>
        <v>3951</v>
      </c>
      <c r="N241" s="26">
        <f t="shared" si="62"/>
        <v>41122</v>
      </c>
      <c r="O241" s="27">
        <f>GETPIVOTDATA("report_count",Pivot!$B$7,"report_name",$C241,"reporting_month",$N241,"master_region",$B241)</f>
        <v>3957</v>
      </c>
    </row>
    <row r="242" spans="2:15" s="8" customFormat="1" ht="15.6" hidden="1" x14ac:dyDescent="0.35">
      <c r="B242" s="8" t="str">
        <f t="shared" si="56"/>
        <v>Auckland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2558</v>
      </c>
      <c r="F242" s="26">
        <f t="shared" si="58"/>
        <v>42614</v>
      </c>
      <c r="G242" s="27">
        <f>GETPIVOTDATA("report_count",Pivot!$B$7,"report_name",$C242,"reporting_month",$F242,"master_region",$B242)</f>
        <v>3190</v>
      </c>
      <c r="H242" s="26">
        <f t="shared" si="59"/>
        <v>42248</v>
      </c>
      <c r="I242" s="27">
        <f>GETPIVOTDATA("report_count",Pivot!$B$7,"report_name",$C242,"reporting_month",$H242,"master_region",$B242)</f>
        <v>4469</v>
      </c>
      <c r="J242" s="26">
        <f t="shared" si="60"/>
        <v>41883</v>
      </c>
      <c r="K242" s="27">
        <f>GETPIVOTDATA("report_count",Pivot!$B$7,"report_name",$C242,"reporting_month",$J242,"master_region",$B242)</f>
        <v>3415</v>
      </c>
      <c r="L242" s="26">
        <f t="shared" si="61"/>
        <v>41518</v>
      </c>
      <c r="M242" s="27">
        <f>GETPIVOTDATA("report_count",Pivot!$B$7,"report_name",$C242,"reporting_month",$L242,"master_region",$B242)</f>
        <v>3393</v>
      </c>
      <c r="N242" s="26">
        <f t="shared" si="62"/>
        <v>41153</v>
      </c>
      <c r="O242" s="27">
        <f>GETPIVOTDATA("report_count",Pivot!$B$7,"report_name",$C242,"reporting_month",$N242,"master_region",$B242)</f>
        <v>3089</v>
      </c>
    </row>
    <row r="243" spans="2:15" s="8" customFormat="1" ht="15.6" hidden="1" x14ac:dyDescent="0.35">
      <c r="B243" s="8" t="str">
        <f t="shared" si="56"/>
        <v>Auckland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2199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3112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3840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3642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3734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3612</v>
      </c>
    </row>
    <row r="244" spans="2:15" s="8" customFormat="1" ht="15.6" hidden="1" x14ac:dyDescent="0.35">
      <c r="B244" s="8" t="str">
        <f t="shared" si="56"/>
        <v>Auckland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2427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3244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3555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3638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3744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4122</v>
      </c>
    </row>
    <row r="245" spans="2:15" s="8" customFormat="1" ht="15.6" hidden="1" x14ac:dyDescent="0.35">
      <c r="B245" s="8" t="str">
        <f t="shared" si="56"/>
        <v>Auckland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2626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3390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3865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4391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3498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3660</v>
      </c>
    </row>
    <row r="246" spans="2:15" s="8" customFormat="1" ht="15.6" hidden="1" x14ac:dyDescent="0.35">
      <c r="B246" s="8" t="str">
        <f t="shared" si="56"/>
        <v>Auckland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1744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2038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2576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3153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2646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2627</v>
      </c>
    </row>
    <row r="247" spans="2:15" s="8" customFormat="1" ht="15.6" hidden="1" x14ac:dyDescent="0.35">
      <c r="B247" s="8" t="str">
        <f t="shared" si="56"/>
        <v>Auckland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1964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2206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2565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3120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2751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2763</v>
      </c>
    </row>
    <row r="248" spans="2:15" s="8" customFormat="1" ht="15.6" hidden="1" x14ac:dyDescent="0.35">
      <c r="B248" s="8" t="str">
        <f t="shared" si="56"/>
        <v>Auckland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2472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2854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3219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3956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3358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3589</v>
      </c>
    </row>
    <row r="249" spans="2:15" s="8" customFormat="1" ht="15.6" hidden="1" x14ac:dyDescent="0.35">
      <c r="D249" s="26"/>
      <c r="E249" s="38">
        <f>SUM(E237:E248)</f>
        <v>29524</v>
      </c>
      <c r="F249" s="39"/>
      <c r="G249" s="38">
        <f>SUM(G237:G248)</f>
        <v>38532</v>
      </c>
      <c r="H249" s="39"/>
      <c r="I249" s="38">
        <f>SUM(I237:I248)</f>
        <v>45609</v>
      </c>
      <c r="J249" s="39"/>
      <c r="K249" s="38">
        <f>SUM(K237:K248)</f>
        <v>43374</v>
      </c>
      <c r="L249" s="39"/>
      <c r="M249" s="38">
        <f>SUM(M237:M248)</f>
        <v>42579</v>
      </c>
      <c r="N249" s="39"/>
      <c r="O249" s="38">
        <f>SUM(O237:O248)</f>
        <v>42280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Auckland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277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292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338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46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22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23</v>
      </c>
    </row>
    <row r="253" spans="2:15" s="8" customFormat="1" ht="15.6" hidden="1" x14ac:dyDescent="0.35">
      <c r="B253" s="8" t="str">
        <f t="shared" si="63"/>
        <v>Auckland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225</v>
      </c>
      <c r="F253" s="26">
        <f t="shared" si="65"/>
        <v>42491</v>
      </c>
      <c r="G253" s="27">
        <f>GETPIVOTDATA("report_count",Pivot!$B$7,"report_name",$C253,"reporting_month",$F253,"master_region",$B253)</f>
        <v>318</v>
      </c>
      <c r="H253" s="26">
        <f t="shared" si="66"/>
        <v>42125</v>
      </c>
      <c r="I253" s="27">
        <f>GETPIVOTDATA("report_count",Pivot!$B$7,"report_name",$C253,"reporting_month",$H253,"master_region",$B253)</f>
        <v>344</v>
      </c>
      <c r="J253" s="26">
        <f t="shared" si="67"/>
        <v>41760</v>
      </c>
      <c r="K253" s="27">
        <f>GETPIVOTDATA("report_count",Pivot!$B$7,"report_name",$C253,"reporting_month",$J253,"master_region",$B253)</f>
        <v>167</v>
      </c>
      <c r="L253" s="26">
        <f t="shared" si="68"/>
        <v>41395</v>
      </c>
      <c r="M253" s="27">
        <f>GETPIVOTDATA("report_count",Pivot!$B$7,"report_name",$C253,"reporting_month",$L253,"master_region",$B253)</f>
        <v>28</v>
      </c>
      <c r="N253" s="26">
        <f t="shared" si="69"/>
        <v>41030</v>
      </c>
      <c r="O253" s="27">
        <f>GETPIVOTDATA("report_count",Pivot!$B$7,"report_name",$C253,"reporting_month",$N253,"master_region",$B253)</f>
        <v>12</v>
      </c>
    </row>
    <row r="254" spans="2:15" s="8" customFormat="1" ht="15.6" hidden="1" x14ac:dyDescent="0.35">
      <c r="B254" s="8" t="str">
        <f t="shared" si="63"/>
        <v>Auckland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209</v>
      </c>
      <c r="F254" s="26">
        <f t="shared" si="65"/>
        <v>42522</v>
      </c>
      <c r="G254" s="27">
        <f>GETPIVOTDATA("report_count",Pivot!$B$7,"report_name",$C254,"reporting_month",$F254,"master_region",$B254)</f>
        <v>421</v>
      </c>
      <c r="H254" s="26">
        <f t="shared" si="66"/>
        <v>42156</v>
      </c>
      <c r="I254" s="27">
        <f>GETPIVOTDATA("report_count",Pivot!$B$7,"report_name",$C254,"reporting_month",$H254,"master_region",$B254)</f>
        <v>296</v>
      </c>
      <c r="J254" s="26">
        <f t="shared" si="67"/>
        <v>41791</v>
      </c>
      <c r="K254" s="27">
        <f>GETPIVOTDATA("report_count",Pivot!$B$7,"report_name",$C254,"reporting_month",$J254,"master_region",$B254)</f>
        <v>51</v>
      </c>
      <c r="L254" s="26">
        <f t="shared" si="68"/>
        <v>41426</v>
      </c>
      <c r="M254" s="27">
        <f>GETPIVOTDATA("report_count",Pivot!$B$7,"report_name",$C254,"reporting_month",$L254,"master_region",$B254)</f>
        <v>129</v>
      </c>
      <c r="N254" s="26">
        <f t="shared" si="69"/>
        <v>41061</v>
      </c>
      <c r="O254" s="27">
        <f>GETPIVOTDATA("report_count",Pivot!$B$7,"report_name",$C254,"reporting_month",$N254,"master_region",$B254)</f>
        <v>29</v>
      </c>
    </row>
    <row r="255" spans="2:15" s="8" customFormat="1" ht="15.6" hidden="1" x14ac:dyDescent="0.35">
      <c r="B255" s="8" t="str">
        <f t="shared" si="63"/>
        <v>Auckland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111</v>
      </c>
      <c r="F255" s="26">
        <f t="shared" si="65"/>
        <v>42552</v>
      </c>
      <c r="G255" s="27">
        <f>GETPIVOTDATA("report_count",Pivot!$B$7,"report_name",$C255,"reporting_month",$F255,"master_region",$B255)</f>
        <v>286</v>
      </c>
      <c r="H255" s="26">
        <f t="shared" si="66"/>
        <v>42186</v>
      </c>
      <c r="I255" s="27">
        <f>GETPIVOTDATA("report_count",Pivot!$B$7,"report_name",$C255,"reporting_month",$H255,"master_region",$B255)</f>
        <v>500</v>
      </c>
      <c r="J255" s="26">
        <f t="shared" si="67"/>
        <v>41821</v>
      </c>
      <c r="K255" s="27">
        <f>GETPIVOTDATA("report_count",Pivot!$B$7,"report_name",$C255,"reporting_month",$J255,"master_region",$B255)</f>
        <v>46</v>
      </c>
      <c r="L255" s="26">
        <f t="shared" si="68"/>
        <v>41456</v>
      </c>
      <c r="M255" s="27">
        <f>GETPIVOTDATA("report_count",Pivot!$B$7,"report_name",$C255,"reporting_month",$L255,"master_region",$B255)</f>
        <v>41</v>
      </c>
      <c r="N255" s="26">
        <f t="shared" si="69"/>
        <v>41091</v>
      </c>
      <c r="O255" s="27">
        <f>GETPIVOTDATA("report_count",Pivot!$B$7,"report_name",$C255,"reporting_month",$N255,"master_region",$B255)</f>
        <v>22</v>
      </c>
    </row>
    <row r="256" spans="2:15" s="8" customFormat="1" ht="15.6" hidden="1" x14ac:dyDescent="0.35">
      <c r="B256" s="8" t="str">
        <f t="shared" si="63"/>
        <v>Auckland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161</v>
      </c>
      <c r="F256" s="26">
        <f t="shared" si="65"/>
        <v>42583</v>
      </c>
      <c r="G256" s="27">
        <f>GETPIVOTDATA("report_count",Pivot!$B$7,"report_name",$C256,"reporting_month",$F256,"master_region",$B256)</f>
        <v>251</v>
      </c>
      <c r="H256" s="26">
        <f t="shared" si="66"/>
        <v>42217</v>
      </c>
      <c r="I256" s="27">
        <f>GETPIVOTDATA("report_count",Pivot!$B$7,"report_name",$C256,"reporting_month",$H256,"master_region",$B256)</f>
        <v>301</v>
      </c>
      <c r="J256" s="26">
        <f t="shared" si="67"/>
        <v>41852</v>
      </c>
      <c r="K256" s="27">
        <f>GETPIVOTDATA("report_count",Pivot!$B$7,"report_name",$C256,"reporting_month",$J256,"master_region",$B256)</f>
        <v>139</v>
      </c>
      <c r="L256" s="26">
        <f t="shared" si="68"/>
        <v>41487</v>
      </c>
      <c r="M256" s="27">
        <f>GETPIVOTDATA("report_count",Pivot!$B$7,"report_name",$C256,"reporting_month",$L256,"master_region",$B256)</f>
        <v>92</v>
      </c>
      <c r="N256" s="26">
        <f t="shared" si="69"/>
        <v>41122</v>
      </c>
      <c r="O256" s="27">
        <f>GETPIVOTDATA("report_count",Pivot!$B$7,"report_name",$C256,"reporting_month",$N256,"master_region",$B256)</f>
        <v>75</v>
      </c>
    </row>
    <row r="257" spans="2:15" s="8" customFormat="1" ht="15.6" hidden="1" x14ac:dyDescent="0.35">
      <c r="B257" s="8" t="str">
        <f t="shared" si="63"/>
        <v>Auckland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137</v>
      </c>
      <c r="F257" s="26">
        <f t="shared" si="65"/>
        <v>42614</v>
      </c>
      <c r="G257" s="27">
        <f>GETPIVOTDATA("report_count",Pivot!$B$7,"report_name",$C257,"reporting_month",$F257,"master_region",$B257)</f>
        <v>186</v>
      </c>
      <c r="H257" s="26">
        <f t="shared" si="66"/>
        <v>42248</v>
      </c>
      <c r="I257" s="27">
        <f>GETPIVOTDATA("report_count",Pivot!$B$7,"report_name",$C257,"reporting_month",$H257,"master_region",$B257)</f>
        <v>235</v>
      </c>
      <c r="J257" s="26">
        <f t="shared" si="67"/>
        <v>41883</v>
      </c>
      <c r="K257" s="27">
        <f>GETPIVOTDATA("report_count",Pivot!$B$7,"report_name",$C257,"reporting_month",$J257,"master_region",$B257)</f>
        <v>213</v>
      </c>
      <c r="L257" s="26">
        <f t="shared" si="68"/>
        <v>41518</v>
      </c>
      <c r="M257" s="27">
        <f>GETPIVOTDATA("report_count",Pivot!$B$7,"report_name",$C257,"reporting_month",$L257,"master_region",$B257)</f>
        <v>61</v>
      </c>
      <c r="N257" s="26">
        <f t="shared" si="69"/>
        <v>41153</v>
      </c>
      <c r="O257" s="27">
        <f>GETPIVOTDATA("report_count",Pivot!$B$7,"report_name",$C257,"reporting_month",$N257,"master_region",$B257)</f>
        <v>23</v>
      </c>
    </row>
    <row r="258" spans="2:15" s="8" customFormat="1" ht="15.6" hidden="1" x14ac:dyDescent="0.35">
      <c r="B258" s="8" t="str">
        <f t="shared" si="63"/>
        <v>Auckland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362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220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358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227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109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35</v>
      </c>
    </row>
    <row r="259" spans="2:15" s="8" customFormat="1" ht="15.6" hidden="1" x14ac:dyDescent="0.35">
      <c r="B259" s="8" t="str">
        <f t="shared" si="63"/>
        <v>Auckland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134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241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324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344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33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38</v>
      </c>
    </row>
    <row r="260" spans="2:15" s="8" customFormat="1" ht="15.6" hidden="1" x14ac:dyDescent="0.35">
      <c r="B260" s="8" t="str">
        <f t="shared" si="63"/>
        <v>Auckland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170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222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220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444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109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48</v>
      </c>
    </row>
    <row r="261" spans="2:15" s="8" customFormat="1" ht="15.6" hidden="1" x14ac:dyDescent="0.35">
      <c r="B261" s="8" t="str">
        <f t="shared" si="63"/>
        <v>Auckland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89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206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134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167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44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16</v>
      </c>
    </row>
    <row r="262" spans="2:15" s="8" customFormat="1" ht="15.6" hidden="1" x14ac:dyDescent="0.35">
      <c r="B262" s="8" t="str">
        <f t="shared" si="63"/>
        <v>Auckland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116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270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185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233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42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27</v>
      </c>
    </row>
    <row r="263" spans="2:15" s="8" customFormat="1" ht="15.6" hidden="1" x14ac:dyDescent="0.35">
      <c r="B263" s="8" t="str">
        <f t="shared" si="63"/>
        <v>Auckland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152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216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255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325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38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83</v>
      </c>
    </row>
    <row r="264" spans="2:15" s="8" customFormat="1" ht="15.6" hidden="1" x14ac:dyDescent="0.35">
      <c r="D264" s="26"/>
      <c r="E264" s="38">
        <f>SUM(E252:E263)</f>
        <v>2143</v>
      </c>
      <c r="F264" s="39"/>
      <c r="G264" s="38">
        <f>SUM(G252:G263)</f>
        <v>3129</v>
      </c>
      <c r="H264" s="39"/>
      <c r="I264" s="38">
        <f>SUM(I252:I263)</f>
        <v>3490</v>
      </c>
      <c r="J264" s="39"/>
      <c r="K264" s="38">
        <f>SUM(K252:K263)</f>
        <v>2402</v>
      </c>
      <c r="L264" s="39"/>
      <c r="M264" s="38">
        <f>SUM(M252:M263)</f>
        <v>748</v>
      </c>
      <c r="N264" s="39"/>
      <c r="O264" s="38">
        <f>SUM(O252:O263)</f>
        <v>431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Auckland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125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206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193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169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189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166</v>
      </c>
    </row>
    <row r="267" spans="2:15" s="8" customFormat="1" ht="15.6" hidden="1" x14ac:dyDescent="0.35">
      <c r="B267" s="8" t="str">
        <f t="shared" si="70"/>
        <v>Auckland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159</v>
      </c>
      <c r="F267" s="26">
        <f t="shared" si="72"/>
        <v>42491</v>
      </c>
      <c r="G267" s="27">
        <f>GETPIVOTDATA("report_count",Pivot!$B$7,"report_name",$C267,"reporting_month",$F267,"master_region",$B267)</f>
        <v>195</v>
      </c>
      <c r="H267" s="26">
        <f t="shared" si="73"/>
        <v>42125</v>
      </c>
      <c r="I267" s="27">
        <f>GETPIVOTDATA("report_count",Pivot!$B$7,"report_name",$C267,"reporting_month",$H267,"master_region",$B267)</f>
        <v>228</v>
      </c>
      <c r="J267" s="26">
        <f t="shared" si="74"/>
        <v>41760</v>
      </c>
      <c r="K267" s="27">
        <f>GETPIVOTDATA("report_count",Pivot!$B$7,"report_name",$C267,"reporting_month",$J267,"master_region",$B267)</f>
        <v>175</v>
      </c>
      <c r="L267" s="26">
        <f t="shared" si="75"/>
        <v>41395</v>
      </c>
      <c r="M267" s="27">
        <f>GETPIVOTDATA("report_count",Pivot!$B$7,"report_name",$C267,"reporting_month",$L267,"master_region",$B267)</f>
        <v>173</v>
      </c>
      <c r="N267" s="26">
        <f t="shared" si="76"/>
        <v>41030</v>
      </c>
      <c r="O267" s="27">
        <f>GETPIVOTDATA("report_count",Pivot!$B$7,"report_name",$C267,"reporting_month",$N267,"master_region",$B267)</f>
        <v>160</v>
      </c>
    </row>
    <row r="268" spans="2:15" s="8" customFormat="1" ht="15.6" hidden="1" x14ac:dyDescent="0.35">
      <c r="B268" s="8" t="str">
        <f t="shared" si="70"/>
        <v>Auckland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140</v>
      </c>
      <c r="F268" s="26">
        <f t="shared" si="72"/>
        <v>42522</v>
      </c>
      <c r="G268" s="27">
        <f>GETPIVOTDATA("report_count",Pivot!$B$7,"report_name",$C268,"reporting_month",$F268,"master_region",$B268)</f>
        <v>192</v>
      </c>
      <c r="H268" s="26">
        <f t="shared" si="73"/>
        <v>42156</v>
      </c>
      <c r="I268" s="27">
        <f>GETPIVOTDATA("report_count",Pivot!$B$7,"report_name",$C268,"reporting_month",$H268,"master_region",$B268)</f>
        <v>225</v>
      </c>
      <c r="J268" s="26">
        <f t="shared" si="74"/>
        <v>41791</v>
      </c>
      <c r="K268" s="27">
        <f>GETPIVOTDATA("report_count",Pivot!$B$7,"report_name",$C268,"reporting_month",$J268,"master_region",$B268)</f>
        <v>163</v>
      </c>
      <c r="L268" s="26">
        <f t="shared" si="75"/>
        <v>41426</v>
      </c>
      <c r="M268" s="27">
        <f>GETPIVOTDATA("report_count",Pivot!$B$7,"report_name",$C268,"reporting_month",$L268,"master_region",$B268)</f>
        <v>178</v>
      </c>
      <c r="N268" s="26">
        <f t="shared" si="76"/>
        <v>41061</v>
      </c>
      <c r="O268" s="27">
        <f>GETPIVOTDATA("report_count",Pivot!$B$7,"report_name",$C268,"reporting_month",$N268,"master_region",$B268)</f>
        <v>170</v>
      </c>
    </row>
    <row r="269" spans="2:15" s="8" customFormat="1" ht="15.6" hidden="1" x14ac:dyDescent="0.35">
      <c r="B269" s="8" t="str">
        <f t="shared" si="70"/>
        <v>Auckland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130</v>
      </c>
      <c r="F269" s="26">
        <f t="shared" si="72"/>
        <v>42552</v>
      </c>
      <c r="G269" s="27">
        <f>GETPIVOTDATA("report_count",Pivot!$B$7,"report_name",$C269,"reporting_month",$F269,"master_region",$B269)</f>
        <v>175</v>
      </c>
      <c r="H269" s="26">
        <f t="shared" si="73"/>
        <v>42186</v>
      </c>
      <c r="I269" s="27">
        <f>GETPIVOTDATA("report_count",Pivot!$B$7,"report_name",$C269,"reporting_month",$H269,"master_region",$B269)</f>
        <v>229</v>
      </c>
      <c r="J269" s="26">
        <f t="shared" si="74"/>
        <v>41821</v>
      </c>
      <c r="K269" s="27">
        <f>GETPIVOTDATA("report_count",Pivot!$B$7,"report_name",$C269,"reporting_month",$J269,"master_region",$B269)</f>
        <v>184</v>
      </c>
      <c r="L269" s="26">
        <f t="shared" si="75"/>
        <v>41456</v>
      </c>
      <c r="M269" s="27">
        <f>GETPIVOTDATA("report_count",Pivot!$B$7,"report_name",$C269,"reporting_month",$L269,"master_region",$B269)</f>
        <v>204</v>
      </c>
      <c r="N269" s="26">
        <f t="shared" si="76"/>
        <v>41091</v>
      </c>
      <c r="O269" s="27">
        <f>GETPIVOTDATA("report_count",Pivot!$B$7,"report_name",$C269,"reporting_month",$N269,"master_region",$B269)</f>
        <v>163</v>
      </c>
    </row>
    <row r="270" spans="2:15" s="8" customFormat="1" ht="15.6" hidden="1" x14ac:dyDescent="0.35">
      <c r="B270" s="8" t="str">
        <f t="shared" si="70"/>
        <v>Auckland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122</v>
      </c>
      <c r="F270" s="26">
        <f t="shared" si="72"/>
        <v>42583</v>
      </c>
      <c r="G270" s="27">
        <f>GETPIVOTDATA("report_count",Pivot!$B$7,"report_name",$C270,"reporting_month",$F270,"master_region",$B270)</f>
        <v>167</v>
      </c>
      <c r="H270" s="26">
        <f t="shared" si="73"/>
        <v>42217</v>
      </c>
      <c r="I270" s="27">
        <f>GETPIVOTDATA("report_count",Pivot!$B$7,"report_name",$C270,"reporting_month",$H270,"master_region",$B270)</f>
        <v>187</v>
      </c>
      <c r="J270" s="26">
        <f t="shared" si="74"/>
        <v>41852</v>
      </c>
      <c r="K270" s="27">
        <f>GETPIVOTDATA("report_count",Pivot!$B$7,"report_name",$C270,"reporting_month",$J270,"master_region",$B270)</f>
        <v>190</v>
      </c>
      <c r="L270" s="26">
        <f t="shared" si="75"/>
        <v>41487</v>
      </c>
      <c r="M270" s="27">
        <f>GETPIVOTDATA("report_count",Pivot!$B$7,"report_name",$C270,"reporting_month",$L270,"master_region",$B270)</f>
        <v>197</v>
      </c>
      <c r="N270" s="26">
        <f t="shared" si="76"/>
        <v>41122</v>
      </c>
      <c r="O270" s="27">
        <f>GETPIVOTDATA("report_count",Pivot!$B$7,"report_name",$C270,"reporting_month",$N270,"master_region",$B270)</f>
        <v>196</v>
      </c>
    </row>
    <row r="271" spans="2:15" s="8" customFormat="1" ht="15.6" hidden="1" x14ac:dyDescent="0.35">
      <c r="B271" s="8" t="str">
        <f t="shared" si="70"/>
        <v>Auckland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101</v>
      </c>
      <c r="F271" s="26">
        <f t="shared" si="72"/>
        <v>42614</v>
      </c>
      <c r="G271" s="27">
        <f>GETPIVOTDATA("report_count",Pivot!$B$7,"report_name",$C271,"reporting_month",$F271,"master_region",$B271)</f>
        <v>164</v>
      </c>
      <c r="H271" s="26">
        <f t="shared" si="73"/>
        <v>42248</v>
      </c>
      <c r="I271" s="27">
        <f>GETPIVOTDATA("report_count",Pivot!$B$7,"report_name",$C271,"reporting_month",$H271,"master_region",$B271)</f>
        <v>216</v>
      </c>
      <c r="J271" s="26">
        <f t="shared" si="74"/>
        <v>41883</v>
      </c>
      <c r="K271" s="27">
        <f>GETPIVOTDATA("report_count",Pivot!$B$7,"report_name",$C271,"reporting_month",$J271,"master_region",$B271)</f>
        <v>172</v>
      </c>
      <c r="L271" s="26">
        <f t="shared" si="75"/>
        <v>41518</v>
      </c>
      <c r="M271" s="27">
        <f>GETPIVOTDATA("report_count",Pivot!$B$7,"report_name",$C271,"reporting_month",$L271,"master_region",$B271)</f>
        <v>164</v>
      </c>
      <c r="N271" s="26">
        <f t="shared" si="76"/>
        <v>41153</v>
      </c>
      <c r="O271" s="27">
        <f>GETPIVOTDATA("report_count",Pivot!$B$7,"report_name",$C271,"reporting_month",$N271,"master_region",$B271)</f>
        <v>154</v>
      </c>
    </row>
    <row r="272" spans="2:15" s="8" customFormat="1" ht="15.6" hidden="1" x14ac:dyDescent="0.35">
      <c r="B272" s="8" t="str">
        <f t="shared" si="70"/>
        <v>Auckland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89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131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194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199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194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156</v>
      </c>
    </row>
    <row r="273" spans="2:15" s="8" customFormat="1" ht="15.6" hidden="1" x14ac:dyDescent="0.35">
      <c r="B273" s="8" t="str">
        <f t="shared" si="70"/>
        <v>Auckland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115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178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219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165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168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204</v>
      </c>
    </row>
    <row r="274" spans="2:15" s="8" customFormat="1" ht="15.6" hidden="1" x14ac:dyDescent="0.35">
      <c r="B274" s="8" t="str">
        <f t="shared" si="70"/>
        <v>Auckland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137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156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212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209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179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179</v>
      </c>
    </row>
    <row r="275" spans="2:15" s="8" customFormat="1" ht="15.6" hidden="1" x14ac:dyDescent="0.35">
      <c r="B275" s="8" t="str">
        <f t="shared" si="70"/>
        <v>Auckland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94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115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142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157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136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138</v>
      </c>
    </row>
    <row r="276" spans="2:15" s="8" customFormat="1" ht="15.6" hidden="1" x14ac:dyDescent="0.35">
      <c r="B276" s="8" t="str">
        <f t="shared" si="70"/>
        <v>Auckland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98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119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149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163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159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130</v>
      </c>
    </row>
    <row r="277" spans="2:15" s="8" customFormat="1" ht="15.6" hidden="1" x14ac:dyDescent="0.35">
      <c r="B277" s="8" t="str">
        <f t="shared" si="70"/>
        <v>Auckland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118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127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167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216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148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181</v>
      </c>
    </row>
    <row r="278" spans="2:15" s="8" customFormat="1" ht="15.6" hidden="1" x14ac:dyDescent="0.35">
      <c r="D278" s="26"/>
      <c r="E278" s="38">
        <f>SUM(E266:E277)</f>
        <v>1428</v>
      </c>
      <c r="F278" s="39"/>
      <c r="G278" s="38">
        <f>SUM(G266:G277)</f>
        <v>1925</v>
      </c>
      <c r="H278" s="39"/>
      <c r="I278" s="38">
        <f>SUM(I266:I277)</f>
        <v>2361</v>
      </c>
      <c r="J278" s="39"/>
      <c r="K278" s="38">
        <f>SUM(K266:K277)</f>
        <v>2162</v>
      </c>
      <c r="L278" s="39"/>
      <c r="M278" s="38">
        <f>SUM(M266:M277)</f>
        <v>2089</v>
      </c>
      <c r="N278" s="39"/>
      <c r="O278" s="38">
        <f>SUM(O266:O277)</f>
        <v>1997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Auckland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689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852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1005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1045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1022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920</v>
      </c>
    </row>
    <row r="281" spans="2:15" s="8" customFormat="1" ht="15.6" hidden="1" x14ac:dyDescent="0.35">
      <c r="B281" s="8" t="str">
        <f t="shared" si="77"/>
        <v>Auckland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651</v>
      </c>
      <c r="F281" s="26">
        <f t="shared" si="79"/>
        <v>42491</v>
      </c>
      <c r="G281" s="27">
        <f>GETPIVOTDATA("report_count",Pivot!$B$7,"report_name",$C281,"reporting_month",$F281,"master_region",$B281)</f>
        <v>835</v>
      </c>
      <c r="H281" s="26">
        <f t="shared" si="80"/>
        <v>42125</v>
      </c>
      <c r="I281" s="27">
        <f>GETPIVOTDATA("report_count",Pivot!$B$7,"report_name",$C281,"reporting_month",$H281,"master_region",$B281)</f>
        <v>929</v>
      </c>
      <c r="J281" s="26">
        <f t="shared" si="81"/>
        <v>41760</v>
      </c>
      <c r="K281" s="27">
        <f>GETPIVOTDATA("report_count",Pivot!$B$7,"report_name",$C281,"reporting_month",$J281,"master_region",$B281)</f>
        <v>1148</v>
      </c>
      <c r="L281" s="26">
        <f t="shared" si="82"/>
        <v>41395</v>
      </c>
      <c r="M281" s="27">
        <f>GETPIVOTDATA("report_count",Pivot!$B$7,"report_name",$C281,"reporting_month",$L281,"master_region",$B281)</f>
        <v>1190</v>
      </c>
      <c r="N281" s="26">
        <f t="shared" si="83"/>
        <v>41030</v>
      </c>
      <c r="O281" s="27">
        <f>GETPIVOTDATA("report_count",Pivot!$B$7,"report_name",$C281,"reporting_month",$N281,"master_region",$B281)</f>
        <v>1053</v>
      </c>
    </row>
    <row r="282" spans="2:15" s="8" customFormat="1" ht="15.6" hidden="1" x14ac:dyDescent="0.35">
      <c r="B282" s="8" t="str">
        <f t="shared" si="77"/>
        <v>Auckland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658</v>
      </c>
      <c r="F282" s="26">
        <f t="shared" si="79"/>
        <v>42522</v>
      </c>
      <c r="G282" s="27">
        <f>GETPIVOTDATA("report_count",Pivot!$B$7,"report_name",$C282,"reporting_month",$F282,"master_region",$B282)</f>
        <v>810</v>
      </c>
      <c r="H282" s="26">
        <f t="shared" si="80"/>
        <v>42156</v>
      </c>
      <c r="I282" s="27">
        <f>GETPIVOTDATA("report_count",Pivot!$B$7,"report_name",$C282,"reporting_month",$H282,"master_region",$B282)</f>
        <v>863</v>
      </c>
      <c r="J282" s="26">
        <f t="shared" si="81"/>
        <v>41791</v>
      </c>
      <c r="K282" s="27">
        <f>GETPIVOTDATA("report_count",Pivot!$B$7,"report_name",$C282,"reporting_month",$J282,"master_region",$B282)</f>
        <v>879</v>
      </c>
      <c r="L282" s="26">
        <f t="shared" si="82"/>
        <v>41426</v>
      </c>
      <c r="M282" s="27">
        <f>GETPIVOTDATA("report_count",Pivot!$B$7,"report_name",$C282,"reporting_month",$L282,"master_region",$B282)</f>
        <v>973</v>
      </c>
      <c r="N282" s="26">
        <f t="shared" si="83"/>
        <v>41061</v>
      </c>
      <c r="O282" s="27">
        <f>GETPIVOTDATA("report_count",Pivot!$B$7,"report_name",$C282,"reporting_month",$N282,"master_region",$B282)</f>
        <v>1070</v>
      </c>
    </row>
    <row r="283" spans="2:15" s="8" customFormat="1" ht="15.6" hidden="1" x14ac:dyDescent="0.35">
      <c r="B283" s="8" t="str">
        <f t="shared" si="77"/>
        <v>Auckland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557</v>
      </c>
      <c r="F283" s="26">
        <f t="shared" si="79"/>
        <v>42552</v>
      </c>
      <c r="G283" s="27">
        <f>GETPIVOTDATA("report_count",Pivot!$B$7,"report_name",$C283,"reporting_month",$F283,"master_region",$B283)</f>
        <v>906</v>
      </c>
      <c r="H283" s="26">
        <f t="shared" si="80"/>
        <v>42186</v>
      </c>
      <c r="I283" s="27">
        <f>GETPIVOTDATA("report_count",Pivot!$B$7,"report_name",$C283,"reporting_month",$H283,"master_region",$B283)</f>
        <v>1125</v>
      </c>
      <c r="J283" s="26">
        <f t="shared" si="81"/>
        <v>41821</v>
      </c>
      <c r="K283" s="27">
        <f>GETPIVOTDATA("report_count",Pivot!$B$7,"report_name",$C283,"reporting_month",$J283,"master_region",$B283)</f>
        <v>1046</v>
      </c>
      <c r="L283" s="26">
        <f t="shared" si="82"/>
        <v>41456</v>
      </c>
      <c r="M283" s="27">
        <f>GETPIVOTDATA("report_count",Pivot!$B$7,"report_name",$C283,"reporting_month",$L283,"master_region",$B283)</f>
        <v>1008</v>
      </c>
      <c r="N283" s="26">
        <f t="shared" si="83"/>
        <v>41091</v>
      </c>
      <c r="O283" s="27">
        <f>GETPIVOTDATA("report_count",Pivot!$B$7,"report_name",$C283,"reporting_month",$N283,"master_region",$B283)</f>
        <v>1120</v>
      </c>
    </row>
    <row r="284" spans="2:15" s="8" customFormat="1" ht="15.6" hidden="1" x14ac:dyDescent="0.35">
      <c r="B284" s="8" t="str">
        <f t="shared" si="77"/>
        <v>Auckland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655</v>
      </c>
      <c r="F284" s="26">
        <f t="shared" si="79"/>
        <v>42583</v>
      </c>
      <c r="G284" s="27">
        <f>GETPIVOTDATA("report_count",Pivot!$B$7,"report_name",$C284,"reporting_month",$F284,"master_region",$B284)</f>
        <v>733</v>
      </c>
      <c r="H284" s="26">
        <f t="shared" si="80"/>
        <v>42217</v>
      </c>
      <c r="I284" s="27">
        <f>GETPIVOTDATA("report_count",Pivot!$B$7,"report_name",$C284,"reporting_month",$H284,"master_region",$B284)</f>
        <v>918</v>
      </c>
      <c r="J284" s="26">
        <f t="shared" si="81"/>
        <v>41852</v>
      </c>
      <c r="K284" s="27">
        <f>GETPIVOTDATA("report_count",Pivot!$B$7,"report_name",$C284,"reporting_month",$J284,"master_region",$B284)</f>
        <v>889</v>
      </c>
      <c r="L284" s="26">
        <f t="shared" si="82"/>
        <v>41487</v>
      </c>
      <c r="M284" s="27">
        <f>GETPIVOTDATA("report_count",Pivot!$B$7,"report_name",$C284,"reporting_month",$L284,"master_region",$B284)</f>
        <v>1092</v>
      </c>
      <c r="N284" s="26">
        <f t="shared" si="83"/>
        <v>41122</v>
      </c>
      <c r="O284" s="27">
        <f>GETPIVOTDATA("report_count",Pivot!$B$7,"report_name",$C284,"reporting_month",$N284,"master_region",$B284)</f>
        <v>1128</v>
      </c>
    </row>
    <row r="285" spans="2:15" s="8" customFormat="1" ht="15.6" hidden="1" x14ac:dyDescent="0.35">
      <c r="B285" s="8" t="str">
        <f t="shared" si="77"/>
        <v>Auckland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521</v>
      </c>
      <c r="F285" s="26">
        <f t="shared" si="79"/>
        <v>42614</v>
      </c>
      <c r="G285" s="27">
        <f>GETPIVOTDATA("report_count",Pivot!$B$7,"report_name",$C285,"reporting_month",$F285,"master_region",$B285)</f>
        <v>735</v>
      </c>
      <c r="H285" s="26">
        <f t="shared" si="80"/>
        <v>42248</v>
      </c>
      <c r="I285" s="27">
        <f>GETPIVOTDATA("report_count",Pivot!$B$7,"report_name",$C285,"reporting_month",$H285,"master_region",$B285)</f>
        <v>994</v>
      </c>
      <c r="J285" s="26">
        <f t="shared" si="81"/>
        <v>41883</v>
      </c>
      <c r="K285" s="27">
        <f>GETPIVOTDATA("report_count",Pivot!$B$7,"report_name",$C285,"reporting_month",$J285,"master_region",$B285)</f>
        <v>748</v>
      </c>
      <c r="L285" s="26">
        <f t="shared" si="82"/>
        <v>41518</v>
      </c>
      <c r="M285" s="27">
        <f>GETPIVOTDATA("report_count",Pivot!$B$7,"report_name",$C285,"reporting_month",$L285,"master_region",$B285)</f>
        <v>1067</v>
      </c>
      <c r="N285" s="26">
        <f t="shared" si="83"/>
        <v>41153</v>
      </c>
      <c r="O285" s="27">
        <f>GETPIVOTDATA("report_count",Pivot!$B$7,"report_name",$C285,"reporting_month",$N285,"master_region",$B285)</f>
        <v>906</v>
      </c>
    </row>
    <row r="286" spans="2:15" s="8" customFormat="1" ht="15.6" hidden="1" x14ac:dyDescent="0.35">
      <c r="B286" s="8" t="str">
        <f t="shared" si="77"/>
        <v>Auckland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510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783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818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780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1128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988</v>
      </c>
    </row>
    <row r="287" spans="2:15" s="8" customFormat="1" ht="15.6" hidden="1" x14ac:dyDescent="0.35">
      <c r="B287" s="8" t="str">
        <f t="shared" si="77"/>
        <v>Auckland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522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754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879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828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1088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1270</v>
      </c>
    </row>
    <row r="288" spans="2:15" s="8" customFormat="1" ht="15.6" hidden="1" x14ac:dyDescent="0.35">
      <c r="B288" s="8" t="str">
        <f t="shared" si="77"/>
        <v>Auckland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635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766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878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951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971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1049</v>
      </c>
    </row>
    <row r="289" spans="2:15" s="8" customFormat="1" ht="15.6" hidden="1" x14ac:dyDescent="0.35">
      <c r="B289" s="8" t="str">
        <f t="shared" si="77"/>
        <v>Auckland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413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455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560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649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723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759</v>
      </c>
    </row>
    <row r="290" spans="2:15" s="8" customFormat="1" ht="15.6" hidden="1" x14ac:dyDescent="0.35">
      <c r="B290" s="8" t="str">
        <f t="shared" si="77"/>
        <v>Auckland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492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415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572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705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713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822</v>
      </c>
    </row>
    <row r="291" spans="2:15" s="8" customFormat="1" ht="15.6" hidden="1" x14ac:dyDescent="0.35">
      <c r="B291" s="8" t="str">
        <f t="shared" si="77"/>
        <v>Auckland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594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680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701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879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940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1021</v>
      </c>
    </row>
    <row r="292" spans="2:15" s="8" customFormat="1" ht="15.6" hidden="1" x14ac:dyDescent="0.35">
      <c r="D292" s="26"/>
      <c r="E292" s="38">
        <f>SUM(E280:E291)</f>
        <v>6897</v>
      </c>
      <c r="F292" s="39"/>
      <c r="G292" s="38">
        <f>SUM(G280:G291)</f>
        <v>8724</v>
      </c>
      <c r="H292" s="39"/>
      <c r="I292" s="38">
        <f>SUM(I280:I291)</f>
        <v>10242</v>
      </c>
      <c r="J292" s="39"/>
      <c r="K292" s="38">
        <f>SUM(K280:K291)</f>
        <v>10547</v>
      </c>
      <c r="L292" s="39"/>
      <c r="M292" s="38">
        <f>SUM(M280:M291)</f>
        <v>11915</v>
      </c>
      <c r="N292" s="39"/>
      <c r="O292" s="38">
        <f>SUM(O280:O291)</f>
        <v>12106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3">
        <f>M249</f>
        <v>42579</v>
      </c>
      <c r="G317" s="45">
        <f>M264</f>
        <v>748</v>
      </c>
      <c r="H317" s="45">
        <f>M278</f>
        <v>2089</v>
      </c>
      <c r="I317" s="43">
        <f>M292</f>
        <v>11915</v>
      </c>
    </row>
    <row r="318" spans="5:9" s="8" customFormat="1" ht="15.6" x14ac:dyDescent="0.35">
      <c r="E318" s="35">
        <f>C34</f>
        <v>42064</v>
      </c>
      <c r="F318" s="44">
        <f>K249</f>
        <v>43374</v>
      </c>
      <c r="G318" s="46">
        <f>K264</f>
        <v>2402</v>
      </c>
      <c r="H318" s="46">
        <f>K278</f>
        <v>2162</v>
      </c>
      <c r="I318" s="44">
        <f>K292</f>
        <v>10547</v>
      </c>
    </row>
    <row r="319" spans="5:9" s="8" customFormat="1" ht="15.6" x14ac:dyDescent="0.35">
      <c r="E319" s="32">
        <f>C35</f>
        <v>42430</v>
      </c>
      <c r="F319" s="43">
        <f>I249</f>
        <v>45609</v>
      </c>
      <c r="G319" s="45">
        <f>I264</f>
        <v>3490</v>
      </c>
      <c r="H319" s="45">
        <f>I278</f>
        <v>2361</v>
      </c>
      <c r="I319" s="43">
        <f>I292</f>
        <v>10242</v>
      </c>
    </row>
    <row r="320" spans="5:9" s="8" customFormat="1" ht="15.6" x14ac:dyDescent="0.35">
      <c r="E320" s="35">
        <f>C36</f>
        <v>42795</v>
      </c>
      <c r="F320" s="44">
        <f>G249</f>
        <v>38532</v>
      </c>
      <c r="G320" s="46">
        <f>G264</f>
        <v>3129</v>
      </c>
      <c r="H320" s="46">
        <f>G278</f>
        <v>1925</v>
      </c>
      <c r="I320" s="46">
        <f>G292</f>
        <v>8724</v>
      </c>
    </row>
    <row r="321" spans="3:9" s="8" customFormat="1" ht="15.6" x14ac:dyDescent="0.35">
      <c r="E321" s="32">
        <f>C37</f>
        <v>43160</v>
      </c>
      <c r="F321" s="43">
        <f>E249</f>
        <v>29524</v>
      </c>
      <c r="G321" s="45">
        <f>E264</f>
        <v>2143</v>
      </c>
      <c r="H321" s="45">
        <f>E278</f>
        <v>1428</v>
      </c>
      <c r="I321" s="45">
        <f>E292</f>
        <v>6897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0.74268720238614361</v>
      </c>
      <c r="E324" s="42">
        <f>G317/SUM($F317:$I317)</f>
        <v>1.3047042612199333E-2</v>
      </c>
      <c r="F324" s="42">
        <f>H317/SUM($F317:$I317)</f>
        <v>3.6437529434337444E-2</v>
      </c>
      <c r="G324" s="42">
        <f>I317/SUM($F317:$I317)</f>
        <v>0.20782822556731961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0.74162605796358039</v>
      </c>
      <c r="E325" s="42">
        <f>G318/SUM($F318:$I318)</f>
        <v>4.1070359921347353E-2</v>
      </c>
      <c r="F325" s="42">
        <f>H318/SUM($F318:$I318)</f>
        <v>3.6966743609472517E-2</v>
      </c>
      <c r="G325" s="42">
        <f>I318/SUM($F318:$I318)</f>
        <v>0.18033683850559973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0.73918187416939485</v>
      </c>
      <c r="E326" s="42">
        <f>G319/SUM($F319:$I319)</f>
        <v>5.6562185990729638E-2</v>
      </c>
      <c r="F326" s="42">
        <f>H319/SUM($F319:$I319)</f>
        <v>3.8264561926679846E-2</v>
      </c>
      <c r="G326" s="42">
        <f>I319/SUM($F319:$I319)</f>
        <v>0.16599137791319568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0.7366086790288664</v>
      </c>
      <c r="E327" s="42">
        <f>G320/SUM($F320:$I320)</f>
        <v>5.9816478684763905E-2</v>
      </c>
      <c r="F327" s="42">
        <f>H320/SUM($F320:$I320)</f>
        <v>3.6799847065570636E-2</v>
      </c>
      <c r="G327" s="42">
        <f>I320/SUM($F320:$I320)</f>
        <v>0.16677499522079908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0.73824764952990596</v>
      </c>
      <c r="E328" s="42">
        <f>G321/SUM($F321:$I321)</f>
        <v>5.3585717143428684E-2</v>
      </c>
      <c r="F328" s="42">
        <f>H321/SUM($F321:$I321)</f>
        <v>3.5707141428285655E-2</v>
      </c>
      <c r="G328" s="42">
        <f>I321/SUM($F321:$I321)</f>
        <v>0.17245949189837967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5311-998B-4ACA-9E5B-F39A53E7A00B}">
  <sheetPr codeName="Sheet5"/>
  <dimension ref="A1:R433"/>
  <sheetViews>
    <sheetView showGridLines="0" zoomScale="70" zoomScaleNormal="70" workbookViewId="0">
      <selection activeCell="D304" sqref="D304"/>
    </sheetView>
  </sheetViews>
  <sheetFormatPr defaultColWidth="0" defaultRowHeight="14.4" customHeight="1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Wellington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0</v>
      </c>
      <c r="C6" s="7" t="str">
        <f>$B$6&amp;" residential mortgage registrations"</f>
        <v>Wellington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Wellington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972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1224</v>
      </c>
      <c r="G8" s="26">
        <f t="shared" si="2"/>
        <v>42095</v>
      </c>
      <c r="H8" s="27">
        <f>GETPIVOTDATA("report_count",Pivot!$B$7,"report_name","Mortgage Registrations","reporting_month",$G8,"master_region",$B8)</f>
        <v>1045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1072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1043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1066</v>
      </c>
    </row>
    <row r="9" spans="1:18" s="8" customFormat="1" ht="15.6" hidden="1" x14ac:dyDescent="0.35">
      <c r="B9" s="8" t="str">
        <f t="shared" si="0"/>
        <v>Wellington</v>
      </c>
      <c r="C9" s="26">
        <f t="shared" si="1"/>
        <v>42856</v>
      </c>
      <c r="D9" s="27">
        <f>GETPIVOTDATA("report_count",Pivot!$B$7,"report_name","Mortgage Registrations","reporting_month",$C9,"master_region",$B9)</f>
        <v>996</v>
      </c>
      <c r="E9" s="26">
        <f t="shared" si="2"/>
        <v>42491</v>
      </c>
      <c r="F9" s="27">
        <f>GETPIVOTDATA("report_count",Pivot!$B$7,"report_name","Mortgage Registrations","reporting_month",$E9,"master_region",$B9)</f>
        <v>1214</v>
      </c>
      <c r="G9" s="26">
        <f t="shared" si="2"/>
        <v>42125</v>
      </c>
      <c r="H9" s="27">
        <f>GETPIVOTDATA("report_count",Pivot!$B$7,"report_name","Mortgage Registrations","reporting_month",$G9,"master_region",$B9)</f>
        <v>1110</v>
      </c>
      <c r="I9" s="26">
        <f t="shared" si="3"/>
        <v>41760</v>
      </c>
      <c r="J9" s="27">
        <f>GETPIVOTDATA("report_count",Pivot!$B$7,"report_name","Mortgage Registrations","reporting_month",$I9,"master_region",$B9)</f>
        <v>1075</v>
      </c>
      <c r="K9" s="26">
        <f t="shared" si="4"/>
        <v>41395</v>
      </c>
      <c r="L9" s="27">
        <f>GETPIVOTDATA("report_count",Pivot!$B$7,"report_name","Mortgage Registrations","reporting_month",$K9,"master_region",$B9)</f>
        <v>1278</v>
      </c>
      <c r="M9" s="26">
        <f t="shared" si="5"/>
        <v>41030</v>
      </c>
      <c r="N9" s="27">
        <f>GETPIVOTDATA("report_count",Pivot!$B$7,"report_name","Mortgage Registrations","reporting_month",$M9,"master_region",$B9)</f>
        <v>1118</v>
      </c>
    </row>
    <row r="10" spans="1:18" s="8" customFormat="1" ht="15.6" hidden="1" x14ac:dyDescent="0.35">
      <c r="B10" s="8" t="str">
        <f t="shared" si="0"/>
        <v>Wellington</v>
      </c>
      <c r="C10" s="26">
        <f t="shared" si="1"/>
        <v>42887</v>
      </c>
      <c r="D10" s="27">
        <f>GETPIVOTDATA("report_count",Pivot!$B$7,"report_name","Mortgage Registrations","reporting_month",$C10,"master_region",$B10)</f>
        <v>1019</v>
      </c>
      <c r="E10" s="26">
        <f t="shared" si="2"/>
        <v>42522</v>
      </c>
      <c r="F10" s="27">
        <f>GETPIVOTDATA("report_count",Pivot!$B$7,"report_name","Mortgage Registrations","reporting_month",$E10,"master_region",$B10)</f>
        <v>1097</v>
      </c>
      <c r="G10" s="26">
        <f t="shared" si="2"/>
        <v>42156</v>
      </c>
      <c r="H10" s="27">
        <f>GETPIVOTDATA("report_count",Pivot!$B$7,"report_name","Mortgage Registrations","reporting_month",$G10,"master_region",$B10)</f>
        <v>974</v>
      </c>
      <c r="I10" s="26">
        <f t="shared" si="3"/>
        <v>41791</v>
      </c>
      <c r="J10" s="27">
        <f>GETPIVOTDATA("report_count",Pivot!$B$7,"report_name","Mortgage Registrations","reporting_month",$I10,"master_region",$B10)</f>
        <v>964</v>
      </c>
      <c r="K10" s="26">
        <f t="shared" si="4"/>
        <v>41426</v>
      </c>
      <c r="L10" s="27">
        <f>GETPIVOTDATA("report_count",Pivot!$B$7,"report_name","Mortgage Registrations","reporting_month",$K10,"master_region",$B10)</f>
        <v>977</v>
      </c>
      <c r="M10" s="26">
        <f t="shared" si="5"/>
        <v>41061</v>
      </c>
      <c r="N10" s="27">
        <f>GETPIVOTDATA("report_count",Pivot!$B$7,"report_name","Mortgage Registrations","reporting_month",$M10,"master_region",$B10)</f>
        <v>1111</v>
      </c>
    </row>
    <row r="11" spans="1:18" s="8" customFormat="1" ht="15.6" hidden="1" x14ac:dyDescent="0.35">
      <c r="B11" s="8" t="str">
        <f t="shared" si="0"/>
        <v>Wellington</v>
      </c>
      <c r="C11" s="26">
        <f t="shared" si="1"/>
        <v>42917</v>
      </c>
      <c r="D11" s="27">
        <f>GETPIVOTDATA("report_count",Pivot!$B$7,"report_name","Mortgage Registrations","reporting_month",$C11,"master_region",$B11)</f>
        <v>836</v>
      </c>
      <c r="E11" s="26">
        <f t="shared" si="2"/>
        <v>42552</v>
      </c>
      <c r="F11" s="27">
        <f>GETPIVOTDATA("report_count",Pivot!$B$7,"report_name","Mortgage Registrations","reporting_month",$E11,"master_region",$B11)</f>
        <v>1131</v>
      </c>
      <c r="G11" s="26">
        <f t="shared" si="2"/>
        <v>42186</v>
      </c>
      <c r="H11" s="27">
        <f>GETPIVOTDATA("report_count",Pivot!$B$7,"report_name","Mortgage Registrations","reporting_month",$G11,"master_region",$B11)</f>
        <v>1091</v>
      </c>
      <c r="I11" s="26">
        <f t="shared" si="3"/>
        <v>41821</v>
      </c>
      <c r="J11" s="27">
        <f>GETPIVOTDATA("report_count",Pivot!$B$7,"report_name","Mortgage Registrations","reporting_month",$I11,"master_region",$B11)</f>
        <v>877</v>
      </c>
      <c r="K11" s="26">
        <f t="shared" si="4"/>
        <v>41456</v>
      </c>
      <c r="L11" s="27">
        <f>GETPIVOTDATA("report_count",Pivot!$B$7,"report_name","Mortgage Registrations","reporting_month",$K11,"master_region",$B11)</f>
        <v>1052</v>
      </c>
      <c r="M11" s="26">
        <f t="shared" si="5"/>
        <v>41091</v>
      </c>
      <c r="N11" s="27">
        <f>GETPIVOTDATA("report_count",Pivot!$B$7,"report_name","Mortgage Registrations","reporting_month",$M11,"master_region",$B11)</f>
        <v>1101</v>
      </c>
    </row>
    <row r="12" spans="1:18" s="8" customFormat="1" ht="15.6" hidden="1" x14ac:dyDescent="0.35">
      <c r="B12" s="8" t="str">
        <f t="shared" si="0"/>
        <v>Wellington</v>
      </c>
      <c r="C12" s="26">
        <f t="shared" si="1"/>
        <v>42948</v>
      </c>
      <c r="D12" s="27">
        <f>GETPIVOTDATA("report_count",Pivot!$B$7,"report_name","Mortgage Registrations","reporting_month",$C12,"master_region",$B12)</f>
        <v>828</v>
      </c>
      <c r="E12" s="26">
        <f t="shared" si="2"/>
        <v>42583</v>
      </c>
      <c r="F12" s="27">
        <f>GETPIVOTDATA("report_count",Pivot!$B$7,"report_name","Mortgage Registrations","reporting_month",$E12,"master_region",$B12)</f>
        <v>1098</v>
      </c>
      <c r="G12" s="26">
        <f t="shared" si="2"/>
        <v>42217</v>
      </c>
      <c r="H12" s="27">
        <f>GETPIVOTDATA("report_count",Pivot!$B$7,"report_name","Mortgage Registrations","reporting_month",$G12,"master_region",$B12)</f>
        <v>939</v>
      </c>
      <c r="I12" s="26">
        <f t="shared" si="3"/>
        <v>41852</v>
      </c>
      <c r="J12" s="27">
        <f>GETPIVOTDATA("report_count",Pivot!$B$7,"report_name","Mortgage Registrations","reporting_month",$I12,"master_region",$B12)</f>
        <v>910</v>
      </c>
      <c r="K12" s="26">
        <f t="shared" si="4"/>
        <v>41487</v>
      </c>
      <c r="L12" s="27">
        <f>GETPIVOTDATA("report_count",Pivot!$B$7,"report_name","Mortgage Registrations","reporting_month",$K12,"master_region",$B12)</f>
        <v>908</v>
      </c>
      <c r="M12" s="26">
        <f t="shared" si="5"/>
        <v>41122</v>
      </c>
      <c r="N12" s="27">
        <f>GETPIVOTDATA("report_count",Pivot!$B$7,"report_name","Mortgage Registrations","reporting_month",$M12,"master_region",$B12)</f>
        <v>1143</v>
      </c>
    </row>
    <row r="13" spans="1:18" s="8" customFormat="1" ht="15.6" hidden="1" x14ac:dyDescent="0.35">
      <c r="B13" s="8" t="str">
        <f t="shared" si="0"/>
        <v>Wellington</v>
      </c>
      <c r="C13" s="26">
        <f t="shared" si="1"/>
        <v>42979</v>
      </c>
      <c r="D13" s="27">
        <f>GETPIVOTDATA("report_count",Pivot!$B$7,"report_name","Mortgage Registrations","reporting_month",$C13,"master_region",$B13)</f>
        <v>795</v>
      </c>
      <c r="E13" s="26">
        <f t="shared" si="2"/>
        <v>42614</v>
      </c>
      <c r="F13" s="27">
        <f>GETPIVOTDATA("report_count",Pivot!$B$7,"report_name","Mortgage Registrations","reporting_month",$E13,"master_region",$B13)</f>
        <v>966</v>
      </c>
      <c r="G13" s="26">
        <f t="shared" si="2"/>
        <v>42248</v>
      </c>
      <c r="H13" s="27">
        <f>GETPIVOTDATA("report_count",Pivot!$B$7,"report_name","Mortgage Registrations","reporting_month",$G13,"master_region",$B13)</f>
        <v>960</v>
      </c>
      <c r="I13" s="26">
        <f t="shared" si="3"/>
        <v>41883</v>
      </c>
      <c r="J13" s="27">
        <f>GETPIVOTDATA("report_count",Pivot!$B$7,"report_name","Mortgage Registrations","reporting_month",$I13,"master_region",$B13)</f>
        <v>822</v>
      </c>
      <c r="K13" s="26">
        <f t="shared" si="4"/>
        <v>41518</v>
      </c>
      <c r="L13" s="27">
        <f>GETPIVOTDATA("report_count",Pivot!$B$7,"report_name","Mortgage Registrations","reporting_month",$K13,"master_region",$B13)</f>
        <v>765</v>
      </c>
      <c r="M13" s="26">
        <f t="shared" si="5"/>
        <v>41153</v>
      </c>
      <c r="N13" s="27">
        <f>GETPIVOTDATA("report_count",Pivot!$B$7,"report_name","Mortgage Registrations","reporting_month",$M13,"master_region",$B13)</f>
        <v>834</v>
      </c>
    </row>
    <row r="14" spans="1:18" s="8" customFormat="1" ht="15.6" hidden="1" x14ac:dyDescent="0.35">
      <c r="B14" s="8" t="str">
        <f t="shared" si="0"/>
        <v>Wellington</v>
      </c>
      <c r="C14" s="26">
        <f t="shared" si="1"/>
        <v>43009</v>
      </c>
      <c r="D14" s="27">
        <f>GETPIVOTDATA("report_count",Pivot!$B$7,"report_name","Mortgage Registrations","reporting_month",$C14,"master_region",$B14)</f>
        <v>688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885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1038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1050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931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946</v>
      </c>
    </row>
    <row r="15" spans="1:18" s="8" customFormat="1" ht="15.6" hidden="1" x14ac:dyDescent="0.35">
      <c r="B15" s="8" t="str">
        <f t="shared" si="0"/>
        <v>Wellington</v>
      </c>
      <c r="C15" s="26">
        <f t="shared" si="1"/>
        <v>43040</v>
      </c>
      <c r="D15" s="27">
        <f>GETPIVOTDATA("report_count",Pivot!$B$7,"report_name","Mortgage Registrations","reporting_month",$C15,"master_region",$B15)</f>
        <v>842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947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1033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937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1045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1164</v>
      </c>
    </row>
    <row r="16" spans="1:18" s="8" customFormat="1" ht="15.6" hidden="1" x14ac:dyDescent="0.35">
      <c r="B16" s="8" t="str">
        <f t="shared" si="0"/>
        <v>Wellington</v>
      </c>
      <c r="C16" s="26">
        <f t="shared" si="1"/>
        <v>43070</v>
      </c>
      <c r="D16" s="27">
        <f>GETPIVOTDATA("report_count",Pivot!$B$7,"report_name","Mortgage Registrations","reporting_month",$C16,"master_region",$B16)</f>
        <v>1025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1203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1223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1157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1132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1185</v>
      </c>
    </row>
    <row r="17" spans="2:14" s="8" customFormat="1" ht="15.6" hidden="1" x14ac:dyDescent="0.35">
      <c r="B17" s="8" t="str">
        <f t="shared" si="0"/>
        <v>Wellington</v>
      </c>
      <c r="C17" s="26">
        <f t="shared" si="1"/>
        <v>43101</v>
      </c>
      <c r="D17" s="27">
        <f>GETPIVOTDATA("report_count",Pivot!$B$7,"report_name","Mortgage Registrations","reporting_month",$C17,"master_region",$B17)</f>
        <v>707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759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867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830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719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925</v>
      </c>
    </row>
    <row r="18" spans="2:14" s="8" customFormat="1" ht="15.6" hidden="1" x14ac:dyDescent="0.35">
      <c r="B18" s="8" t="str">
        <f t="shared" si="0"/>
        <v>Wellington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729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731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994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815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730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848</v>
      </c>
    </row>
    <row r="19" spans="2:14" s="8" customFormat="1" ht="15.6" hidden="1" x14ac:dyDescent="0.35">
      <c r="B19" s="8" t="str">
        <f t="shared" si="0"/>
        <v>Wellington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1002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1082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1124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1046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1050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1165</v>
      </c>
    </row>
    <row r="20" spans="2:14" s="8" customFormat="1" ht="15.6" hidden="1" x14ac:dyDescent="0.35">
      <c r="C20" s="26"/>
      <c r="D20" s="28">
        <f>SUM(D8:D19)</f>
        <v>10439</v>
      </c>
      <c r="F20" s="28">
        <f>SUM(F8:F19)</f>
        <v>12337</v>
      </c>
      <c r="H20" s="28">
        <f>SUM(H8:H19)</f>
        <v>12398</v>
      </c>
      <c r="J20" s="28">
        <f>SUM(J8:J19)</f>
        <v>11555</v>
      </c>
      <c r="L20" s="28">
        <f>SUM(L8:L19)</f>
        <v>11630</v>
      </c>
      <c r="N20" s="28">
        <f>SUM(N8:N19)</f>
        <v>12606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Wellington</v>
      </c>
      <c r="C32" s="26">
        <f>M19</f>
        <v>41334</v>
      </c>
      <c r="D32" s="30">
        <f>N20</f>
        <v>12606</v>
      </c>
      <c r="E32" s="30">
        <f>GETPIVOTDATA("report_count",Pivot!$B$7,"report_name","Mortgaged","reporting_month",$C32,"master_region",$B32)</f>
        <v>95040</v>
      </c>
      <c r="F32" s="31"/>
    </row>
    <row r="33" spans="2:18" s="8" customFormat="1" ht="15.6" x14ac:dyDescent="0.35">
      <c r="B33" s="8" t="str">
        <f t="shared" si="0"/>
        <v>Wellington</v>
      </c>
      <c r="C33" s="32">
        <f>K19</f>
        <v>41699</v>
      </c>
      <c r="D33" s="33">
        <f>L20</f>
        <v>11630</v>
      </c>
      <c r="E33" s="43">
        <f>GETPIVOTDATA("report_count",Pivot!$B$7,"report_name","Mortgaged","reporting_month",$C33,"master_region",$B33)</f>
        <v>96044</v>
      </c>
      <c r="F33" s="34">
        <f>D33/D32-1</f>
        <v>-7.742344915119781E-2</v>
      </c>
    </row>
    <row r="34" spans="2:18" s="8" customFormat="1" ht="15.6" x14ac:dyDescent="0.35">
      <c r="B34" s="8" t="str">
        <f t="shared" si="0"/>
        <v>Wellington</v>
      </c>
      <c r="C34" s="35">
        <f>I19</f>
        <v>42064</v>
      </c>
      <c r="D34" s="30">
        <f>J20</f>
        <v>11555</v>
      </c>
      <c r="E34" s="44">
        <f>GETPIVOTDATA("report_count",Pivot!$B$7,"report_name","Mortgaged","reporting_month",$C34,"master_region",$B34)</f>
        <v>97532</v>
      </c>
      <c r="F34" s="36">
        <f>D34/D33-1</f>
        <v>-6.4488392089423474E-3</v>
      </c>
    </row>
    <row r="35" spans="2:18" s="8" customFormat="1" ht="15.6" x14ac:dyDescent="0.35">
      <c r="B35" s="8" t="str">
        <f t="shared" si="0"/>
        <v>Wellington</v>
      </c>
      <c r="C35" s="32">
        <f>G19</f>
        <v>42430</v>
      </c>
      <c r="D35" s="33">
        <f>H20</f>
        <v>12398</v>
      </c>
      <c r="E35" s="43">
        <f>GETPIVOTDATA("report_count",Pivot!$B$7,"report_name","Mortgaged","reporting_month",$C35,"master_region",$B35)</f>
        <v>98223</v>
      </c>
      <c r="F35" s="37">
        <f>D35/D34-1</f>
        <v>7.2955430549545675E-2</v>
      </c>
    </row>
    <row r="36" spans="2:18" s="8" customFormat="1" ht="15.6" x14ac:dyDescent="0.35">
      <c r="B36" s="8" t="str">
        <f t="shared" si="0"/>
        <v>Wellington</v>
      </c>
      <c r="C36" s="35">
        <f>E19</f>
        <v>42795</v>
      </c>
      <c r="D36" s="30">
        <f>F20</f>
        <v>12337</v>
      </c>
      <c r="E36" s="44">
        <f>GETPIVOTDATA("report_count",Pivot!$B$7,"report_name","Mortgaged","reporting_month",$C36,"master_region",$B36)</f>
        <v>99357</v>
      </c>
      <c r="F36" s="31">
        <f>D36/D35-1</f>
        <v>-4.9201484110340532E-3</v>
      </c>
    </row>
    <row r="37" spans="2:18" s="8" customFormat="1" ht="15.6" x14ac:dyDescent="0.35">
      <c r="B37" s="8" t="str">
        <f t="shared" si="0"/>
        <v>Wellington</v>
      </c>
      <c r="C37" s="32">
        <f>C19</f>
        <v>43160</v>
      </c>
      <c r="D37" s="33">
        <f>D20</f>
        <v>10439</v>
      </c>
      <c r="E37" s="43">
        <f>GETPIVOTDATA("report_count",Pivot!$B$7,"report_name","Mortgaged","reporting_month",$C37,"master_region",$B37)</f>
        <v>99745</v>
      </c>
      <c r="F37" s="37">
        <f>D37/D36-1</f>
        <v>-0.15384615384615385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Wellington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Wellington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899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1140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996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919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983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785</v>
      </c>
    </row>
    <row r="49" spans="2:14" s="8" customFormat="1" ht="15.6" hidden="1" x14ac:dyDescent="0.35">
      <c r="B49" s="8" t="str">
        <f t="shared" si="6"/>
        <v>Wellington</v>
      </c>
      <c r="C49" s="26">
        <f t="shared" si="7"/>
        <v>42856</v>
      </c>
      <c r="D49" s="27">
        <f>GETPIVOTDATA("report_count",Pivot!$B$7,"report_name","Mortgage Discharges","reporting_month",$C49,"master_region",$B49)</f>
        <v>953</v>
      </c>
      <c r="E49" s="26">
        <f t="shared" si="8"/>
        <v>42491</v>
      </c>
      <c r="F49" s="27">
        <f>GETPIVOTDATA("report_count",Pivot!$B$7,"report_name","Mortgage Discharges","reporting_month",$E49,"master_region",$B49)</f>
        <v>1078</v>
      </c>
      <c r="G49" s="26">
        <f t="shared" si="9"/>
        <v>42125</v>
      </c>
      <c r="H49" s="27">
        <f>GETPIVOTDATA("report_count",Pivot!$B$7,"report_name","Mortgage Discharges","reporting_month",$G49,"master_region",$B49)</f>
        <v>1121</v>
      </c>
      <c r="I49" s="26">
        <f t="shared" si="10"/>
        <v>41760</v>
      </c>
      <c r="J49" s="27">
        <f>GETPIVOTDATA("report_count",Pivot!$B$7,"report_name","Mortgage Discharges","reporting_month",$I49,"master_region",$B49)</f>
        <v>1025</v>
      </c>
      <c r="K49" s="26">
        <f t="shared" si="11"/>
        <v>41395</v>
      </c>
      <c r="L49" s="27">
        <f>GETPIVOTDATA("report_count",Pivot!$B$7,"report_name","Mortgage Discharges","reporting_month",$K49,"master_region",$B49)</f>
        <v>1160</v>
      </c>
      <c r="M49" s="26">
        <f t="shared" si="12"/>
        <v>41030</v>
      </c>
      <c r="N49" s="27">
        <f>GETPIVOTDATA("report_count",Pivot!$B$7,"report_name","Mortgage Discharges","reporting_month",$M49,"master_region",$B49)</f>
        <v>1005</v>
      </c>
    </row>
    <row r="50" spans="2:14" s="8" customFormat="1" ht="15.6" hidden="1" x14ac:dyDescent="0.35">
      <c r="B50" s="8" t="str">
        <f t="shared" si="6"/>
        <v>Wellington</v>
      </c>
      <c r="C50" s="26">
        <f t="shared" si="7"/>
        <v>42887</v>
      </c>
      <c r="D50" s="27">
        <f>GETPIVOTDATA("report_count",Pivot!$B$7,"report_name","Mortgage Discharges","reporting_month",$C50,"master_region",$B50)</f>
        <v>924</v>
      </c>
      <c r="E50" s="26">
        <f t="shared" si="8"/>
        <v>42522</v>
      </c>
      <c r="F50" s="27">
        <f>GETPIVOTDATA("report_count",Pivot!$B$7,"report_name","Mortgage Discharges","reporting_month",$E50,"master_region",$B50)</f>
        <v>961</v>
      </c>
      <c r="G50" s="26">
        <f t="shared" si="9"/>
        <v>42156</v>
      </c>
      <c r="H50" s="27">
        <f>GETPIVOTDATA("report_count",Pivot!$B$7,"report_name","Mortgage Discharges","reporting_month",$G50,"master_region",$B50)</f>
        <v>922</v>
      </c>
      <c r="I50" s="26">
        <f t="shared" si="10"/>
        <v>41791</v>
      </c>
      <c r="J50" s="27">
        <f>GETPIVOTDATA("report_count",Pivot!$B$7,"report_name","Mortgage Discharges","reporting_month",$I50,"master_region",$B50)</f>
        <v>889</v>
      </c>
      <c r="K50" s="26">
        <f t="shared" si="11"/>
        <v>41426</v>
      </c>
      <c r="L50" s="27">
        <f>GETPIVOTDATA("report_count",Pivot!$B$7,"report_name","Mortgage Discharges","reporting_month",$K50,"master_region",$B50)</f>
        <v>920</v>
      </c>
      <c r="M50" s="26">
        <f t="shared" si="12"/>
        <v>41061</v>
      </c>
      <c r="N50" s="27">
        <f>GETPIVOTDATA("report_count",Pivot!$B$7,"report_name","Mortgage Discharges","reporting_month",$M50,"master_region",$B50)</f>
        <v>992</v>
      </c>
    </row>
    <row r="51" spans="2:14" s="8" customFormat="1" ht="15.6" hidden="1" x14ac:dyDescent="0.35">
      <c r="B51" s="8" t="str">
        <f t="shared" si="6"/>
        <v>Wellington</v>
      </c>
      <c r="C51" s="26">
        <f t="shared" si="7"/>
        <v>42917</v>
      </c>
      <c r="D51" s="27">
        <f>GETPIVOTDATA("report_count",Pivot!$B$7,"report_name","Mortgage Discharges","reporting_month",$C51,"master_region",$B51)</f>
        <v>826</v>
      </c>
      <c r="E51" s="26">
        <f t="shared" si="8"/>
        <v>42552</v>
      </c>
      <c r="F51" s="27">
        <f>GETPIVOTDATA("report_count",Pivot!$B$7,"report_name","Mortgage Discharges","reporting_month",$E51,"master_region",$B51)</f>
        <v>1037</v>
      </c>
      <c r="G51" s="26">
        <f t="shared" si="9"/>
        <v>42186</v>
      </c>
      <c r="H51" s="27">
        <f>GETPIVOTDATA("report_count",Pivot!$B$7,"report_name","Mortgage Discharges","reporting_month",$G51,"master_region",$B51)</f>
        <v>1007</v>
      </c>
      <c r="I51" s="26">
        <f t="shared" si="10"/>
        <v>41821</v>
      </c>
      <c r="J51" s="27">
        <f>GETPIVOTDATA("report_count",Pivot!$B$7,"report_name","Mortgage Discharges","reporting_month",$I51,"master_region",$B51)</f>
        <v>855</v>
      </c>
      <c r="K51" s="26">
        <f t="shared" si="11"/>
        <v>41456</v>
      </c>
      <c r="L51" s="27">
        <f>GETPIVOTDATA("report_count",Pivot!$B$7,"report_name","Mortgage Discharges","reporting_month",$K51,"master_region",$B51)</f>
        <v>962</v>
      </c>
      <c r="M51" s="26">
        <f t="shared" si="12"/>
        <v>41091</v>
      </c>
      <c r="N51" s="27">
        <f>GETPIVOTDATA("report_count",Pivot!$B$7,"report_name","Mortgage Discharges","reporting_month",$M51,"master_region",$B51)</f>
        <v>978</v>
      </c>
    </row>
    <row r="52" spans="2:14" s="8" customFormat="1" ht="15.6" hidden="1" x14ac:dyDescent="0.35">
      <c r="B52" s="8" t="str">
        <f t="shared" si="6"/>
        <v>Wellington</v>
      </c>
      <c r="C52" s="26">
        <f t="shared" si="7"/>
        <v>42948</v>
      </c>
      <c r="D52" s="27">
        <f>GETPIVOTDATA("report_count",Pivot!$B$7,"report_name","Mortgage Discharges","reporting_month",$C52,"master_region",$B52)</f>
        <v>822</v>
      </c>
      <c r="E52" s="26">
        <f t="shared" si="8"/>
        <v>42583</v>
      </c>
      <c r="F52" s="27">
        <f>GETPIVOTDATA("report_count",Pivot!$B$7,"report_name","Mortgage Discharges","reporting_month",$E52,"master_region",$B52)</f>
        <v>994</v>
      </c>
      <c r="G52" s="26">
        <f t="shared" si="9"/>
        <v>42217</v>
      </c>
      <c r="H52" s="27">
        <f>GETPIVOTDATA("report_count",Pivot!$B$7,"report_name","Mortgage Discharges","reporting_month",$G52,"master_region",$B52)</f>
        <v>975</v>
      </c>
      <c r="I52" s="26">
        <f t="shared" si="10"/>
        <v>41852</v>
      </c>
      <c r="J52" s="27">
        <f>GETPIVOTDATA("report_count",Pivot!$B$7,"report_name","Mortgage Discharges","reporting_month",$I52,"master_region",$B52)</f>
        <v>847</v>
      </c>
      <c r="K52" s="26">
        <f t="shared" si="11"/>
        <v>41487</v>
      </c>
      <c r="L52" s="27">
        <f>GETPIVOTDATA("report_count",Pivot!$B$7,"report_name","Mortgage Discharges","reporting_month",$K52,"master_region",$B52)</f>
        <v>842</v>
      </c>
      <c r="M52" s="26">
        <f t="shared" si="12"/>
        <v>41122</v>
      </c>
      <c r="N52" s="27">
        <f>GETPIVOTDATA("report_count",Pivot!$B$7,"report_name","Mortgage Discharges","reporting_month",$M52,"master_region",$B52)</f>
        <v>1096</v>
      </c>
    </row>
    <row r="53" spans="2:14" s="8" customFormat="1" ht="15.6" hidden="1" x14ac:dyDescent="0.35">
      <c r="B53" s="8" t="str">
        <f t="shared" si="6"/>
        <v>Wellington</v>
      </c>
      <c r="C53" s="26">
        <f t="shared" si="7"/>
        <v>42979</v>
      </c>
      <c r="D53" s="27">
        <f>GETPIVOTDATA("report_count",Pivot!$B$7,"report_name","Mortgage Discharges","reporting_month",$C53,"master_region",$B53)</f>
        <v>747</v>
      </c>
      <c r="E53" s="26">
        <f t="shared" si="8"/>
        <v>42614</v>
      </c>
      <c r="F53" s="27">
        <f>GETPIVOTDATA("report_count",Pivot!$B$7,"report_name","Mortgage Discharges","reporting_month",$E53,"master_region",$B53)</f>
        <v>919</v>
      </c>
      <c r="G53" s="26">
        <f t="shared" si="9"/>
        <v>42248</v>
      </c>
      <c r="H53" s="27">
        <f>GETPIVOTDATA("report_count",Pivot!$B$7,"report_name","Mortgage Discharges","reporting_month",$G53,"master_region",$B53)</f>
        <v>893</v>
      </c>
      <c r="I53" s="26">
        <f t="shared" si="10"/>
        <v>41883</v>
      </c>
      <c r="J53" s="27">
        <f>GETPIVOTDATA("report_count",Pivot!$B$7,"report_name","Mortgage Discharges","reporting_month",$I53,"master_region",$B53)</f>
        <v>753</v>
      </c>
      <c r="K53" s="26">
        <f t="shared" si="11"/>
        <v>41518</v>
      </c>
      <c r="L53" s="27">
        <f>GETPIVOTDATA("report_count",Pivot!$B$7,"report_name","Mortgage Discharges","reporting_month",$K53,"master_region",$B53)</f>
        <v>681</v>
      </c>
      <c r="M53" s="26">
        <f t="shared" si="12"/>
        <v>41153</v>
      </c>
      <c r="N53" s="27">
        <f>GETPIVOTDATA("report_count",Pivot!$B$7,"report_name","Mortgage Discharges","reporting_month",$M53,"master_region",$B53)</f>
        <v>767</v>
      </c>
    </row>
    <row r="54" spans="2:14" s="8" customFormat="1" ht="15.6" hidden="1" x14ac:dyDescent="0.35">
      <c r="B54" s="8" t="str">
        <f t="shared" si="6"/>
        <v>Wellington</v>
      </c>
      <c r="C54" s="26">
        <f t="shared" si="7"/>
        <v>43009</v>
      </c>
      <c r="D54" s="27">
        <f>GETPIVOTDATA("report_count",Pivot!$B$7,"report_name","Mortgage Discharges","reporting_month",$C54,"master_region",$B54)</f>
        <v>696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773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950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973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800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863</v>
      </c>
    </row>
    <row r="55" spans="2:14" s="8" customFormat="1" ht="15.6" hidden="1" x14ac:dyDescent="0.35">
      <c r="B55" s="8" t="str">
        <f t="shared" si="6"/>
        <v>Wellington</v>
      </c>
      <c r="C55" s="26">
        <f t="shared" si="7"/>
        <v>43040</v>
      </c>
      <c r="D55" s="27">
        <f>GETPIVOTDATA("report_count",Pivot!$B$7,"report_name","Mortgage Discharges","reporting_month",$C55,"master_region",$B55)</f>
        <v>760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955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938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838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845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1089</v>
      </c>
    </row>
    <row r="56" spans="2:14" s="8" customFormat="1" ht="15.6" hidden="1" x14ac:dyDescent="0.35">
      <c r="B56" s="8" t="str">
        <f t="shared" si="6"/>
        <v>Wellington</v>
      </c>
      <c r="C56" s="26">
        <f t="shared" si="7"/>
        <v>43070</v>
      </c>
      <c r="D56" s="27">
        <f>GETPIVOTDATA("report_count",Pivot!$B$7,"report_name","Mortgage Discharges","reporting_month",$C56,"master_region",$B56)</f>
        <v>895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1095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1145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1065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1052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1072</v>
      </c>
    </row>
    <row r="57" spans="2:14" s="8" customFormat="1" ht="15.6" hidden="1" x14ac:dyDescent="0.35">
      <c r="B57" s="8" t="str">
        <f t="shared" si="6"/>
        <v>Wellington</v>
      </c>
      <c r="C57" s="26">
        <f t="shared" si="7"/>
        <v>43101</v>
      </c>
      <c r="D57" s="27">
        <f>GETPIVOTDATA("report_count",Pivot!$B$7,"report_name","Mortgage Discharges","reporting_month",$C57,"master_region",$B57)</f>
        <v>645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703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773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786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674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677</v>
      </c>
    </row>
    <row r="58" spans="2:14" s="8" customFormat="1" ht="15.6" hidden="1" x14ac:dyDescent="0.35">
      <c r="B58" s="8" t="str">
        <f t="shared" si="6"/>
        <v>Wellington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704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646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817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786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672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804</v>
      </c>
    </row>
    <row r="59" spans="2:14" s="8" customFormat="1" ht="15.6" hidden="1" x14ac:dyDescent="0.35">
      <c r="B59" s="8" t="str">
        <f t="shared" si="6"/>
        <v>Wellington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931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1037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1043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1048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921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1081</v>
      </c>
    </row>
    <row r="60" spans="2:14" s="8" customFormat="1" ht="15.6" hidden="1" x14ac:dyDescent="0.35">
      <c r="C60" s="26"/>
      <c r="D60" s="38">
        <f>SUM(D48:D59)</f>
        <v>9802</v>
      </c>
      <c r="E60" s="39"/>
      <c r="F60" s="38">
        <f>SUM(F48:F59)</f>
        <v>11338</v>
      </c>
      <c r="G60" s="39"/>
      <c r="H60" s="38">
        <f>SUM(H48:H59)</f>
        <v>11580</v>
      </c>
      <c r="I60" s="39"/>
      <c r="J60" s="38">
        <f>SUM(J48:J59)</f>
        <v>10784</v>
      </c>
      <c r="K60" s="39"/>
      <c r="L60" s="38">
        <f>SUM(L48:L59)</f>
        <v>10512</v>
      </c>
      <c r="M60" s="39"/>
      <c r="N60" s="38">
        <f>SUM(N48:N59)</f>
        <v>11209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Wellington</v>
      </c>
      <c r="C73" s="26">
        <f>DATE(YEAR(C74)-1,MONTH(C74),DAY(C74))</f>
        <v>41334</v>
      </c>
      <c r="D73" s="30">
        <f>N60</f>
        <v>11209</v>
      </c>
      <c r="E73" s="39"/>
    </row>
    <row r="74" spans="2:5" s="8" customFormat="1" ht="15.6" x14ac:dyDescent="0.35">
      <c r="B74" s="8" t="str">
        <f t="shared" si="13"/>
        <v>Wellington</v>
      </c>
      <c r="C74" s="32">
        <f>DATE(YEAR(C75)-1,MONTH(C75),DAY(C75))</f>
        <v>41699</v>
      </c>
      <c r="D74" s="43">
        <f>L60</f>
        <v>10512</v>
      </c>
      <c r="E74" s="34">
        <f t="shared" ref="E74:E77" si="14">D74/D73-1</f>
        <v>-6.218217503791601E-2</v>
      </c>
    </row>
    <row r="75" spans="2:5" s="8" customFormat="1" ht="15.6" x14ac:dyDescent="0.35">
      <c r="B75" s="8" t="str">
        <f t="shared" si="13"/>
        <v>Wellington</v>
      </c>
      <c r="C75" s="35">
        <f>DATE(YEAR(C76)-1,MONTH(C76),DAY(C76))</f>
        <v>42064</v>
      </c>
      <c r="D75" s="44">
        <f>J60</f>
        <v>10784</v>
      </c>
      <c r="E75" s="36">
        <f t="shared" si="14"/>
        <v>2.5875190258751957E-2</v>
      </c>
    </row>
    <row r="76" spans="2:5" s="8" customFormat="1" ht="15.6" x14ac:dyDescent="0.35">
      <c r="B76" s="8" t="str">
        <f t="shared" si="13"/>
        <v>Wellington</v>
      </c>
      <c r="C76" s="32">
        <f>DATE(YEAR(C77)-1,MONTH(C77),DAY(C77))</f>
        <v>42430</v>
      </c>
      <c r="D76" s="43">
        <f>H60</f>
        <v>11580</v>
      </c>
      <c r="E76" s="37">
        <f t="shared" si="14"/>
        <v>7.3813056379822051E-2</v>
      </c>
    </row>
    <row r="77" spans="2:5" s="8" customFormat="1" ht="15.6" x14ac:dyDescent="0.35">
      <c r="B77" s="8" t="str">
        <f t="shared" si="13"/>
        <v>Wellington</v>
      </c>
      <c r="C77" s="35">
        <f>DATE(YEAR(C78)-1,MONTH(C78),DAY(C78))</f>
        <v>42795</v>
      </c>
      <c r="D77" s="44">
        <f>F60</f>
        <v>11338</v>
      </c>
      <c r="E77" s="31">
        <f t="shared" si="14"/>
        <v>-2.0898100172711542E-2</v>
      </c>
    </row>
    <row r="78" spans="2:5" s="8" customFormat="1" ht="15.6" x14ac:dyDescent="0.35">
      <c r="B78" s="8" t="str">
        <f t="shared" si="13"/>
        <v>Wellington</v>
      </c>
      <c r="C78" s="32">
        <f>GETPIVOTDATA("reporting_month",Pivot!$B$3)</f>
        <v>43160</v>
      </c>
      <c r="D78" s="43">
        <f>D60</f>
        <v>9802</v>
      </c>
      <c r="E78" s="37">
        <f>D78/D77-1</f>
        <v>-0.13547362850590938</v>
      </c>
    </row>
    <row r="79" spans="2:5" s="8" customFormat="1" ht="15.6" x14ac:dyDescent="0.35"/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Wellington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Wellington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135572</v>
      </c>
      <c r="E90" s="28">
        <f>GETPIVOTDATA("report_count",Pivot!$B$7,"report_name","Mortgage free","reporting_month",$C90,"master_region",$B90)</f>
        <v>40532</v>
      </c>
    </row>
    <row r="91" spans="2:18" s="8" customFormat="1" ht="15.6" hidden="1" x14ac:dyDescent="0.35">
      <c r="B91" s="8" t="str">
        <f t="shared" ref="B91:B95" si="16">$B$6</f>
        <v>Wellington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135655</v>
      </c>
      <c r="E91" s="28">
        <f>GETPIVOTDATA("report_count",Pivot!$B$7,"report_name","Mortgage free","reporting_month",$C91,"master_region",$B91)</f>
        <v>39611</v>
      </c>
    </row>
    <row r="92" spans="2:18" s="8" customFormat="1" ht="15.6" hidden="1" x14ac:dyDescent="0.35">
      <c r="B92" s="8" t="str">
        <f t="shared" si="16"/>
        <v>Wellington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137923</v>
      </c>
      <c r="E92" s="28">
        <f>GETPIVOTDATA("report_count",Pivot!$B$7,"report_name","Mortgage free","reporting_month",$C92,"master_region",$B92)</f>
        <v>40391</v>
      </c>
    </row>
    <row r="93" spans="2:18" s="8" customFormat="1" ht="15.6" hidden="1" x14ac:dyDescent="0.35">
      <c r="B93" s="8" t="str">
        <f t="shared" si="16"/>
        <v>Wellington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138023</v>
      </c>
      <c r="E93" s="28">
        <f>GETPIVOTDATA("report_count",Pivot!$B$7,"report_name","Mortgage free","reporting_month",$C93,"master_region",$B93)</f>
        <v>39800</v>
      </c>
    </row>
    <row r="94" spans="2:18" s="8" customFormat="1" ht="15.6" hidden="1" x14ac:dyDescent="0.35">
      <c r="B94" s="8" t="str">
        <f t="shared" si="16"/>
        <v>Wellington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138750</v>
      </c>
      <c r="E94" s="28">
        <f>GETPIVOTDATA("report_count",Pivot!$B$7,"report_name","Mortgage free","reporting_month",$C94,"master_region",$B94)</f>
        <v>39393</v>
      </c>
    </row>
    <row r="95" spans="2:18" s="8" customFormat="1" ht="15.6" hidden="1" x14ac:dyDescent="0.35">
      <c r="B95" s="8" t="str">
        <f t="shared" si="16"/>
        <v>Wellington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138801</v>
      </c>
      <c r="E95" s="28">
        <f>GETPIVOTDATA("report_count",Pivot!$B$7,"report_name","Mortgage free","reporting_month",$C95,"master_region",$B95)</f>
        <v>39056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0.29897028885020505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0.29199808337326305</v>
      </c>
      <c r="E106" s="34">
        <f t="shared" ref="E106:E109" si="19">D106/D105-1</f>
        <v>-2.3320730309878135E-2</v>
      </c>
    </row>
    <row r="107" spans="3:5" s="8" customFormat="1" ht="15.6" x14ac:dyDescent="0.35">
      <c r="C107" s="35">
        <f t="shared" si="17"/>
        <v>42064</v>
      </c>
      <c r="D107" s="36">
        <f t="shared" si="18"/>
        <v>0.29285180861785198</v>
      </c>
      <c r="E107" s="36">
        <f t="shared" si="19"/>
        <v>2.9237357818463483E-3</v>
      </c>
    </row>
    <row r="108" spans="3:5" s="8" customFormat="1" ht="15.6" x14ac:dyDescent="0.35">
      <c r="C108" s="32">
        <f t="shared" si="17"/>
        <v>42430</v>
      </c>
      <c r="D108" s="34">
        <f t="shared" si="18"/>
        <v>0.28835773747853621</v>
      </c>
      <c r="E108" s="34">
        <f t="shared" si="19"/>
        <v>-1.5345888285703491E-2</v>
      </c>
    </row>
    <row r="109" spans="3:5" s="8" customFormat="1" ht="15.6" x14ac:dyDescent="0.35">
      <c r="C109" s="35">
        <f t="shared" si="17"/>
        <v>42795</v>
      </c>
      <c r="D109" s="36">
        <f t="shared" si="18"/>
        <v>0.28391351351351352</v>
      </c>
      <c r="E109" s="36">
        <f t="shared" si="19"/>
        <v>-1.5412189053375047E-2</v>
      </c>
    </row>
    <row r="110" spans="3:5" s="8" customFormat="1" ht="15.6" x14ac:dyDescent="0.35">
      <c r="C110" s="32">
        <f t="shared" si="17"/>
        <v>43160</v>
      </c>
      <c r="D110" s="34">
        <f t="shared" si="18"/>
        <v>0.28138125806010045</v>
      </c>
      <c r="E110" s="34">
        <f>D110/D109-1</f>
        <v>-8.919108576677659E-3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Wellington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Wellington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323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385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291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260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358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465</v>
      </c>
    </row>
    <row r="124" spans="2:18" s="8" customFormat="1" ht="15.6" hidden="1" x14ac:dyDescent="0.35">
      <c r="B124" s="8" t="str">
        <f t="shared" si="20"/>
        <v>Wellington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307</v>
      </c>
      <c r="F124" s="26">
        <f t="shared" si="22"/>
        <v>42491</v>
      </c>
      <c r="G124" s="27">
        <f>GETPIVOTDATA("report_count",Pivot!$B$7,"report_name",$C124,"reporting_month",$F124,"master_region",$B124)</f>
        <v>407</v>
      </c>
      <c r="H124" s="26">
        <f t="shared" si="23"/>
        <v>42125</v>
      </c>
      <c r="I124" s="27">
        <f>GETPIVOTDATA("report_count",Pivot!$B$7,"report_name",$C124,"reporting_month",$H124,"master_region",$B124)</f>
        <v>328</v>
      </c>
      <c r="J124" s="26">
        <f t="shared" si="24"/>
        <v>41760</v>
      </c>
      <c r="K124" s="27">
        <f>GETPIVOTDATA("report_count",Pivot!$B$7,"report_name",$C124,"reporting_month",$J124,"master_region",$B124)</f>
        <v>280</v>
      </c>
      <c r="L124" s="26">
        <f t="shared" si="25"/>
        <v>41395</v>
      </c>
      <c r="M124" s="27">
        <f>GETPIVOTDATA("report_count",Pivot!$B$7,"report_name",$C124,"reporting_month",$L124,"master_region",$B124)</f>
        <v>351</v>
      </c>
      <c r="N124" s="26">
        <f t="shared" si="26"/>
        <v>41030</v>
      </c>
      <c r="O124" s="27">
        <f>GETPIVOTDATA("report_count",Pivot!$B$7,"report_name",$C124,"reporting_month",$N124,"master_region",$B124)</f>
        <v>470</v>
      </c>
    </row>
    <row r="125" spans="2:18" s="8" customFormat="1" ht="15.6" hidden="1" x14ac:dyDescent="0.35">
      <c r="B125" s="8" t="str">
        <f t="shared" si="20"/>
        <v>Wellington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321</v>
      </c>
      <c r="F125" s="26">
        <f t="shared" si="22"/>
        <v>42522</v>
      </c>
      <c r="G125" s="27">
        <f>GETPIVOTDATA("report_count",Pivot!$B$7,"report_name",$C125,"reporting_month",$F125,"master_region",$B125)</f>
        <v>359</v>
      </c>
      <c r="H125" s="26">
        <f t="shared" si="23"/>
        <v>42156</v>
      </c>
      <c r="I125" s="27">
        <f>GETPIVOTDATA("report_count",Pivot!$B$7,"report_name",$C125,"reporting_month",$H125,"master_region",$B125)</f>
        <v>274</v>
      </c>
      <c r="J125" s="26">
        <f t="shared" si="24"/>
        <v>41791</v>
      </c>
      <c r="K125" s="27">
        <f>GETPIVOTDATA("report_count",Pivot!$B$7,"report_name",$C125,"reporting_month",$J125,"master_region",$B125)</f>
        <v>247</v>
      </c>
      <c r="L125" s="26">
        <f t="shared" si="25"/>
        <v>41426</v>
      </c>
      <c r="M125" s="27">
        <f>GETPIVOTDATA("report_count",Pivot!$B$7,"report_name",$C125,"reporting_month",$L125,"master_region",$B125)</f>
        <v>278</v>
      </c>
      <c r="N125" s="26">
        <f t="shared" si="26"/>
        <v>41061</v>
      </c>
      <c r="O125" s="27">
        <f>GETPIVOTDATA("report_count",Pivot!$B$7,"report_name",$C125,"reporting_month",$N125,"master_region",$B125)</f>
        <v>465</v>
      </c>
    </row>
    <row r="126" spans="2:18" s="8" customFormat="1" ht="15.6" hidden="1" x14ac:dyDescent="0.35">
      <c r="B126" s="8" t="str">
        <f t="shared" si="20"/>
        <v>Wellington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260</v>
      </c>
      <c r="F126" s="26">
        <f t="shared" si="22"/>
        <v>42552</v>
      </c>
      <c r="G126" s="27">
        <f>GETPIVOTDATA("report_count",Pivot!$B$7,"report_name",$C126,"reporting_month",$F126,"master_region",$B126)</f>
        <v>334</v>
      </c>
      <c r="H126" s="26">
        <f t="shared" si="23"/>
        <v>42186</v>
      </c>
      <c r="I126" s="27">
        <f>GETPIVOTDATA("report_count",Pivot!$B$7,"report_name",$C126,"reporting_month",$H126,"master_region",$B126)</f>
        <v>324</v>
      </c>
      <c r="J126" s="26">
        <f t="shared" si="24"/>
        <v>41821</v>
      </c>
      <c r="K126" s="27">
        <f>GETPIVOTDATA("report_count",Pivot!$B$7,"report_name",$C126,"reporting_month",$J126,"master_region",$B126)</f>
        <v>222</v>
      </c>
      <c r="L126" s="26">
        <f t="shared" si="25"/>
        <v>41456</v>
      </c>
      <c r="M126" s="27">
        <f>GETPIVOTDATA("report_count",Pivot!$B$7,"report_name",$C126,"reporting_month",$L126,"master_region",$B126)</f>
        <v>296</v>
      </c>
      <c r="N126" s="26">
        <f t="shared" si="26"/>
        <v>41091</v>
      </c>
      <c r="O126" s="27">
        <f>GETPIVOTDATA("report_count",Pivot!$B$7,"report_name",$C126,"reporting_month",$N126,"master_region",$B126)</f>
        <v>331</v>
      </c>
    </row>
    <row r="127" spans="2:18" s="8" customFormat="1" ht="15.6" hidden="1" x14ac:dyDescent="0.35">
      <c r="B127" s="8" t="str">
        <f t="shared" si="20"/>
        <v>Wellington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236</v>
      </c>
      <c r="F127" s="26">
        <f t="shared" si="22"/>
        <v>42583</v>
      </c>
      <c r="G127" s="27">
        <f>GETPIVOTDATA("report_count",Pivot!$B$7,"report_name",$C127,"reporting_month",$F127,"master_region",$B127)</f>
        <v>294</v>
      </c>
      <c r="H127" s="26">
        <f t="shared" si="23"/>
        <v>42217</v>
      </c>
      <c r="I127" s="27">
        <f>GETPIVOTDATA("report_count",Pivot!$B$7,"report_name",$C127,"reporting_month",$H127,"master_region",$B127)</f>
        <v>291</v>
      </c>
      <c r="J127" s="26">
        <f t="shared" si="24"/>
        <v>41852</v>
      </c>
      <c r="K127" s="27">
        <f>GETPIVOTDATA("report_count",Pivot!$B$7,"report_name",$C127,"reporting_month",$J127,"master_region",$B127)</f>
        <v>218</v>
      </c>
      <c r="L127" s="26">
        <f t="shared" si="25"/>
        <v>41487</v>
      </c>
      <c r="M127" s="27">
        <f>GETPIVOTDATA("report_count",Pivot!$B$7,"report_name",$C127,"reporting_month",$L127,"master_region",$B127)</f>
        <v>301</v>
      </c>
      <c r="N127" s="26">
        <f t="shared" si="26"/>
        <v>41122</v>
      </c>
      <c r="O127" s="27">
        <f>GETPIVOTDATA("report_count",Pivot!$B$7,"report_name",$C127,"reporting_month",$N127,"master_region",$B127)</f>
        <v>349</v>
      </c>
    </row>
    <row r="128" spans="2:18" s="8" customFormat="1" ht="15.6" hidden="1" x14ac:dyDescent="0.35">
      <c r="B128" s="8" t="str">
        <f t="shared" si="20"/>
        <v>Wellington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218</v>
      </c>
      <c r="F128" s="26">
        <f t="shared" si="22"/>
        <v>42614</v>
      </c>
      <c r="G128" s="27">
        <f>GETPIVOTDATA("report_count",Pivot!$B$7,"report_name",$C128,"reporting_month",$F128,"master_region",$B128)</f>
        <v>289</v>
      </c>
      <c r="H128" s="26">
        <f t="shared" si="23"/>
        <v>42248</v>
      </c>
      <c r="I128" s="27">
        <f>GETPIVOTDATA("report_count",Pivot!$B$7,"report_name",$C128,"reporting_month",$H128,"master_region",$B128)</f>
        <v>258</v>
      </c>
      <c r="J128" s="26">
        <f t="shared" si="24"/>
        <v>41883</v>
      </c>
      <c r="K128" s="27">
        <f>GETPIVOTDATA("report_count",Pivot!$B$7,"report_name",$C128,"reporting_month",$J128,"master_region",$B128)</f>
        <v>223</v>
      </c>
      <c r="L128" s="26">
        <f t="shared" si="25"/>
        <v>41518</v>
      </c>
      <c r="M128" s="27">
        <f>GETPIVOTDATA("report_count",Pivot!$B$7,"report_name",$C128,"reporting_month",$L128,"master_region",$B128)</f>
        <v>253</v>
      </c>
      <c r="N128" s="26">
        <f t="shared" si="26"/>
        <v>41153</v>
      </c>
      <c r="O128" s="27">
        <f>GETPIVOTDATA("report_count",Pivot!$B$7,"report_name",$C128,"reporting_month",$N128,"master_region",$B128)</f>
        <v>240</v>
      </c>
    </row>
    <row r="129" spans="2:15" s="8" customFormat="1" ht="15.6" hidden="1" x14ac:dyDescent="0.35">
      <c r="B129" s="8" t="str">
        <f t="shared" si="20"/>
        <v>Wellington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236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272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277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255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283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284</v>
      </c>
    </row>
    <row r="130" spans="2:15" s="8" customFormat="1" ht="15.6" hidden="1" x14ac:dyDescent="0.35">
      <c r="B130" s="8" t="str">
        <f t="shared" si="20"/>
        <v>Wellington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265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263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302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259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320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330</v>
      </c>
    </row>
    <row r="131" spans="2:15" s="8" customFormat="1" ht="15.6" hidden="1" x14ac:dyDescent="0.35">
      <c r="B131" s="8" t="str">
        <f t="shared" si="20"/>
        <v>Wellington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329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348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309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305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302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342</v>
      </c>
    </row>
    <row r="132" spans="2:15" s="8" customFormat="1" ht="15.6" hidden="1" x14ac:dyDescent="0.35">
      <c r="B132" s="8" t="str">
        <f t="shared" si="20"/>
        <v>Wellington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266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275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309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274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222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269</v>
      </c>
    </row>
    <row r="133" spans="2:15" s="8" customFormat="1" ht="15.6" hidden="1" x14ac:dyDescent="0.35">
      <c r="B133" s="8" t="str">
        <f t="shared" si="20"/>
        <v>Wellington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243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201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285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264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217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276</v>
      </c>
    </row>
    <row r="134" spans="2:15" s="8" customFormat="1" ht="15.6" hidden="1" x14ac:dyDescent="0.35">
      <c r="B134" s="8" t="str">
        <f t="shared" si="20"/>
        <v>Wellington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355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332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364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288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270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353</v>
      </c>
    </row>
    <row r="135" spans="2:15" s="8" customFormat="1" ht="15.6" hidden="1" x14ac:dyDescent="0.35">
      <c r="D135" s="26"/>
      <c r="E135" s="38">
        <f>SUM(E123:E134)</f>
        <v>3359</v>
      </c>
      <c r="F135" s="39"/>
      <c r="G135" s="38">
        <f>SUM(G123:G134)</f>
        <v>3759</v>
      </c>
      <c r="H135" s="39"/>
      <c r="I135" s="38">
        <f>SUM(I123:I134)</f>
        <v>3612</v>
      </c>
      <c r="J135" s="39"/>
      <c r="K135" s="38">
        <f>SUM(K123:K134)</f>
        <v>3095</v>
      </c>
      <c r="L135" s="39"/>
      <c r="M135" s="38">
        <f>SUM(M123:M134)</f>
        <v>3451</v>
      </c>
      <c r="N135" s="39"/>
      <c r="O135" s="38">
        <f>SUM(O123:O134)</f>
        <v>4174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Wellington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197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207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268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271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241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236</v>
      </c>
    </row>
    <row r="139" spans="2:15" s="8" customFormat="1" ht="15.6" hidden="1" x14ac:dyDescent="0.35">
      <c r="B139" s="8" t="str">
        <f t="shared" si="27"/>
        <v>Wellington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211</v>
      </c>
      <c r="F139" s="26">
        <f t="shared" si="29"/>
        <v>42491</v>
      </c>
      <c r="G139" s="27">
        <f>GETPIVOTDATA("report_count",Pivot!$B$7,"report_name",$C139,"reporting_month",$F139,"master_region",$B139)</f>
        <v>244</v>
      </c>
      <c r="H139" s="26">
        <f t="shared" si="30"/>
        <v>42125</v>
      </c>
      <c r="I139" s="27">
        <f>GETPIVOTDATA("report_count",Pivot!$B$7,"report_name",$C139,"reporting_month",$H139,"master_region",$B139)</f>
        <v>278</v>
      </c>
      <c r="J139" s="26">
        <f t="shared" si="31"/>
        <v>41760</v>
      </c>
      <c r="K139" s="27">
        <f>GETPIVOTDATA("report_count",Pivot!$B$7,"report_name",$C139,"reporting_month",$J139,"master_region",$B139)</f>
        <v>314</v>
      </c>
      <c r="L139" s="26">
        <f t="shared" si="32"/>
        <v>41395</v>
      </c>
      <c r="M139" s="27">
        <f>GETPIVOTDATA("report_count",Pivot!$B$7,"report_name",$C139,"reporting_month",$L139,"master_region",$B139)</f>
        <v>290</v>
      </c>
      <c r="N139" s="26">
        <f t="shared" si="33"/>
        <v>41030</v>
      </c>
      <c r="O139" s="27">
        <f>GETPIVOTDATA("report_count",Pivot!$B$7,"report_name",$C139,"reporting_month",$N139,"master_region",$B139)</f>
        <v>239</v>
      </c>
    </row>
    <row r="140" spans="2:15" s="8" customFormat="1" ht="15.6" hidden="1" x14ac:dyDescent="0.35">
      <c r="B140" s="8" t="str">
        <f t="shared" si="27"/>
        <v>Wellington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211</v>
      </c>
      <c r="F140" s="26">
        <f t="shared" si="29"/>
        <v>42522</v>
      </c>
      <c r="G140" s="27">
        <f>GETPIVOTDATA("report_count",Pivot!$B$7,"report_name",$C140,"reporting_month",$F140,"master_region",$B140)</f>
        <v>216</v>
      </c>
      <c r="H140" s="26">
        <f t="shared" si="30"/>
        <v>42156</v>
      </c>
      <c r="I140" s="27">
        <f>GETPIVOTDATA("report_count",Pivot!$B$7,"report_name",$C140,"reporting_month",$H140,"master_region",$B140)</f>
        <v>267</v>
      </c>
      <c r="J140" s="26">
        <f t="shared" si="31"/>
        <v>41791</v>
      </c>
      <c r="K140" s="27">
        <f>GETPIVOTDATA("report_count",Pivot!$B$7,"report_name",$C140,"reporting_month",$J140,"master_region",$B140)</f>
        <v>257</v>
      </c>
      <c r="L140" s="26">
        <f t="shared" si="32"/>
        <v>41426</v>
      </c>
      <c r="M140" s="27">
        <f>GETPIVOTDATA("report_count",Pivot!$B$7,"report_name",$C140,"reporting_month",$L140,"master_region",$B140)</f>
        <v>272</v>
      </c>
      <c r="N140" s="26">
        <f t="shared" si="33"/>
        <v>41061</v>
      </c>
      <c r="O140" s="27">
        <f>GETPIVOTDATA("report_count",Pivot!$B$7,"report_name",$C140,"reporting_month",$N140,"master_region",$B140)</f>
        <v>298</v>
      </c>
    </row>
    <row r="141" spans="2:15" s="8" customFormat="1" ht="15.6" hidden="1" x14ac:dyDescent="0.35">
      <c r="B141" s="8" t="str">
        <f t="shared" si="27"/>
        <v>Wellington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165</v>
      </c>
      <c r="F141" s="26">
        <f t="shared" si="29"/>
        <v>42552</v>
      </c>
      <c r="G141" s="27">
        <f>GETPIVOTDATA("report_count",Pivot!$B$7,"report_name",$C141,"reporting_month",$F141,"master_region",$B141)</f>
        <v>252</v>
      </c>
      <c r="H141" s="26">
        <f t="shared" si="30"/>
        <v>42186</v>
      </c>
      <c r="I141" s="27">
        <f>GETPIVOTDATA("report_count",Pivot!$B$7,"report_name",$C141,"reporting_month",$H141,"master_region",$B141)</f>
        <v>224</v>
      </c>
      <c r="J141" s="26">
        <f t="shared" si="31"/>
        <v>41821</v>
      </c>
      <c r="K141" s="27">
        <f>GETPIVOTDATA("report_count",Pivot!$B$7,"report_name",$C141,"reporting_month",$J141,"master_region",$B141)</f>
        <v>242</v>
      </c>
      <c r="L141" s="26">
        <f t="shared" si="32"/>
        <v>41456</v>
      </c>
      <c r="M141" s="27">
        <f>GETPIVOTDATA("report_count",Pivot!$B$7,"report_name",$C141,"reporting_month",$L141,"master_region",$B141)</f>
        <v>249</v>
      </c>
      <c r="N141" s="26">
        <f t="shared" si="33"/>
        <v>41091</v>
      </c>
      <c r="O141" s="27">
        <f>GETPIVOTDATA("report_count",Pivot!$B$7,"report_name",$C141,"reporting_month",$N141,"master_region",$B141)</f>
        <v>322</v>
      </c>
    </row>
    <row r="142" spans="2:15" s="8" customFormat="1" ht="15.6" hidden="1" x14ac:dyDescent="0.35">
      <c r="B142" s="8" t="str">
        <f t="shared" si="27"/>
        <v>Wellington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213</v>
      </c>
      <c r="F142" s="26">
        <f t="shared" si="29"/>
        <v>42583</v>
      </c>
      <c r="G142" s="27">
        <f>GETPIVOTDATA("report_count",Pivot!$B$7,"report_name",$C142,"reporting_month",$F142,"master_region",$B142)</f>
        <v>260</v>
      </c>
      <c r="H142" s="26">
        <f t="shared" si="30"/>
        <v>42217</v>
      </c>
      <c r="I142" s="27">
        <f>GETPIVOTDATA("report_count",Pivot!$B$7,"report_name",$C142,"reporting_month",$H142,"master_region",$B142)</f>
        <v>222</v>
      </c>
      <c r="J142" s="26">
        <f t="shared" si="31"/>
        <v>41852</v>
      </c>
      <c r="K142" s="27">
        <f>GETPIVOTDATA("report_count",Pivot!$B$7,"report_name",$C142,"reporting_month",$J142,"master_region",$B142)</f>
        <v>250</v>
      </c>
      <c r="L142" s="26">
        <f t="shared" si="32"/>
        <v>41487</v>
      </c>
      <c r="M142" s="27">
        <f>GETPIVOTDATA("report_count",Pivot!$B$7,"report_name",$C142,"reporting_month",$L142,"master_region",$B142)</f>
        <v>181</v>
      </c>
      <c r="N142" s="26">
        <f t="shared" si="33"/>
        <v>41122</v>
      </c>
      <c r="O142" s="27">
        <f>GETPIVOTDATA("report_count",Pivot!$B$7,"report_name",$C142,"reporting_month",$N142,"master_region",$B142)</f>
        <v>345</v>
      </c>
    </row>
    <row r="143" spans="2:15" s="8" customFormat="1" ht="15.6" hidden="1" x14ac:dyDescent="0.35">
      <c r="B143" s="8" t="str">
        <f t="shared" si="27"/>
        <v>Wellington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209</v>
      </c>
      <c r="F143" s="26">
        <f t="shared" si="29"/>
        <v>42614</v>
      </c>
      <c r="G143" s="27">
        <f>GETPIVOTDATA("report_count",Pivot!$B$7,"report_name",$C143,"reporting_month",$F143,"master_region",$B143)</f>
        <v>169</v>
      </c>
      <c r="H143" s="26">
        <f t="shared" si="30"/>
        <v>42248</v>
      </c>
      <c r="I143" s="27">
        <f>GETPIVOTDATA("report_count",Pivot!$B$7,"report_name",$C143,"reporting_month",$H143,"master_region",$B143)</f>
        <v>203</v>
      </c>
      <c r="J143" s="26">
        <f t="shared" si="31"/>
        <v>41883</v>
      </c>
      <c r="K143" s="27">
        <f>GETPIVOTDATA("report_count",Pivot!$B$7,"report_name",$C143,"reporting_month",$J143,"master_region",$B143)</f>
        <v>221</v>
      </c>
      <c r="L143" s="26">
        <f t="shared" si="32"/>
        <v>41518</v>
      </c>
      <c r="M143" s="27">
        <f>GETPIVOTDATA("report_count",Pivot!$B$7,"report_name",$C143,"reporting_month",$L143,"master_region",$B143)</f>
        <v>166</v>
      </c>
      <c r="N143" s="26">
        <f t="shared" si="33"/>
        <v>41153</v>
      </c>
      <c r="O143" s="27">
        <f>GETPIVOTDATA("report_count",Pivot!$B$7,"report_name",$C143,"reporting_month",$N143,"master_region",$B143)</f>
        <v>252</v>
      </c>
    </row>
    <row r="144" spans="2:15" s="8" customFormat="1" ht="15.6" hidden="1" x14ac:dyDescent="0.35">
      <c r="B144" s="8" t="str">
        <f t="shared" si="27"/>
        <v>Wellington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164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183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236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267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193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272</v>
      </c>
    </row>
    <row r="145" spans="2:15" s="8" customFormat="1" ht="15.6" hidden="1" x14ac:dyDescent="0.35">
      <c r="B145" s="8" t="str">
        <f t="shared" si="27"/>
        <v>Wellington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169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264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248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231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194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363</v>
      </c>
    </row>
    <row r="146" spans="2:15" s="8" customFormat="1" ht="15.6" hidden="1" x14ac:dyDescent="0.35">
      <c r="B146" s="8" t="str">
        <f t="shared" si="27"/>
        <v>Wellington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212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307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368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304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240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346</v>
      </c>
    </row>
    <row r="147" spans="2:15" s="8" customFormat="1" ht="15.6" hidden="1" x14ac:dyDescent="0.35">
      <c r="B147" s="8" t="str">
        <f t="shared" si="27"/>
        <v>Wellington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86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137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143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157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115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148</v>
      </c>
    </row>
    <row r="148" spans="2:15" s="8" customFormat="1" ht="15.6" hidden="1" x14ac:dyDescent="0.35">
      <c r="B148" s="8" t="str">
        <f t="shared" si="27"/>
        <v>Wellington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154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159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213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180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193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188</v>
      </c>
    </row>
    <row r="149" spans="2:15" s="8" customFormat="1" ht="15.6" hidden="1" x14ac:dyDescent="0.35">
      <c r="B149" s="8" t="str">
        <f t="shared" si="27"/>
        <v>Wellington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189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230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198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285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294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278</v>
      </c>
    </row>
    <row r="150" spans="2:15" s="8" customFormat="1" ht="15.6" hidden="1" x14ac:dyDescent="0.35">
      <c r="D150" s="26"/>
      <c r="E150" s="38">
        <f>SUM(E138:E149)</f>
        <v>2180</v>
      </c>
      <c r="F150" s="39"/>
      <c r="G150" s="38">
        <f>SUM(G138:G149)</f>
        <v>2628</v>
      </c>
      <c r="H150" s="39"/>
      <c r="I150" s="38">
        <f>SUM(I138:I149)</f>
        <v>2868</v>
      </c>
      <c r="J150" s="39"/>
      <c r="K150" s="38">
        <f>SUM(K138:K149)</f>
        <v>2979</v>
      </c>
      <c r="L150" s="39"/>
      <c r="M150" s="38">
        <f>SUM(M138:M149)</f>
        <v>2628</v>
      </c>
      <c r="N150" s="39"/>
      <c r="O150" s="38">
        <f>SUM(O138:O149)</f>
        <v>3287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Wellington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72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125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96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96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85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117</v>
      </c>
    </row>
    <row r="153" spans="2:15" s="8" customFormat="1" ht="15.6" hidden="1" x14ac:dyDescent="0.35">
      <c r="B153" s="8" t="str">
        <f t="shared" si="34"/>
        <v>Wellington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76</v>
      </c>
      <c r="F153" s="26">
        <f t="shared" si="36"/>
        <v>42491</v>
      </c>
      <c r="G153" s="27">
        <f>GETPIVOTDATA("report_count",Pivot!$B$7,"report_name",$C153,"reporting_month",$F153,"master_region",$B153)</f>
        <v>127</v>
      </c>
      <c r="H153" s="26">
        <f t="shared" si="37"/>
        <v>42125</v>
      </c>
      <c r="I153" s="27">
        <f>GETPIVOTDATA("report_count",Pivot!$B$7,"report_name",$C153,"reporting_month",$H153,"master_region",$B153)</f>
        <v>113</v>
      </c>
      <c r="J153" s="26">
        <f t="shared" si="38"/>
        <v>41760</v>
      </c>
      <c r="K153" s="27">
        <f>GETPIVOTDATA("report_count",Pivot!$B$7,"report_name",$C153,"reporting_month",$J153,"master_region",$B153)</f>
        <v>80</v>
      </c>
      <c r="L153" s="26">
        <f t="shared" si="39"/>
        <v>41395</v>
      </c>
      <c r="M153" s="27">
        <f>GETPIVOTDATA("report_count",Pivot!$B$7,"report_name",$C153,"reporting_month",$L153,"master_region",$B153)</f>
        <v>127</v>
      </c>
      <c r="N153" s="26">
        <f t="shared" si="40"/>
        <v>41030</v>
      </c>
      <c r="O153" s="27">
        <f>GETPIVOTDATA("report_count",Pivot!$B$7,"report_name",$C153,"reporting_month",$N153,"master_region",$B153)</f>
        <v>129</v>
      </c>
    </row>
    <row r="154" spans="2:15" s="8" customFormat="1" ht="15.6" hidden="1" x14ac:dyDescent="0.35">
      <c r="B154" s="8" t="str">
        <f t="shared" si="34"/>
        <v>Wellington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87</v>
      </c>
      <c r="F154" s="26">
        <f t="shared" si="36"/>
        <v>42522</v>
      </c>
      <c r="G154" s="27">
        <f>GETPIVOTDATA("report_count",Pivot!$B$7,"report_name",$C154,"reporting_month",$F154,"master_region",$B154)</f>
        <v>112</v>
      </c>
      <c r="H154" s="26">
        <f t="shared" si="37"/>
        <v>42156</v>
      </c>
      <c r="I154" s="27">
        <f>GETPIVOTDATA("report_count",Pivot!$B$7,"report_name",$C154,"reporting_month",$H154,"master_region",$B154)</f>
        <v>91</v>
      </c>
      <c r="J154" s="26">
        <f t="shared" si="38"/>
        <v>41791</v>
      </c>
      <c r="K154" s="27">
        <f>GETPIVOTDATA("report_count",Pivot!$B$7,"report_name",$C154,"reporting_month",$J154,"master_region",$B154)</f>
        <v>88</v>
      </c>
      <c r="L154" s="26">
        <f t="shared" si="39"/>
        <v>41426</v>
      </c>
      <c r="M154" s="27">
        <f>GETPIVOTDATA("report_count",Pivot!$B$7,"report_name",$C154,"reporting_month",$L154,"master_region",$B154)</f>
        <v>75</v>
      </c>
      <c r="N154" s="26">
        <f t="shared" si="40"/>
        <v>41061</v>
      </c>
      <c r="O154" s="27">
        <f>GETPIVOTDATA("report_count",Pivot!$B$7,"report_name",$C154,"reporting_month",$N154,"master_region",$B154)</f>
        <v>107</v>
      </c>
    </row>
    <row r="155" spans="2:15" s="8" customFormat="1" ht="15.6" hidden="1" x14ac:dyDescent="0.35">
      <c r="B155" s="8" t="str">
        <f t="shared" si="34"/>
        <v>Wellington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97</v>
      </c>
      <c r="F155" s="26">
        <f t="shared" si="36"/>
        <v>42552</v>
      </c>
      <c r="G155" s="27">
        <f>GETPIVOTDATA("report_count",Pivot!$B$7,"report_name",$C155,"reporting_month",$F155,"master_region",$B155)</f>
        <v>125</v>
      </c>
      <c r="H155" s="26">
        <f t="shared" si="37"/>
        <v>42186</v>
      </c>
      <c r="I155" s="27">
        <f>GETPIVOTDATA("report_count",Pivot!$B$7,"report_name",$C155,"reporting_month",$H155,"master_region",$B155)</f>
        <v>100</v>
      </c>
      <c r="J155" s="26">
        <f t="shared" si="38"/>
        <v>41821</v>
      </c>
      <c r="K155" s="27">
        <f>GETPIVOTDATA("report_count",Pivot!$B$7,"report_name",$C155,"reporting_month",$J155,"master_region",$B155)</f>
        <v>90</v>
      </c>
      <c r="L155" s="26">
        <f t="shared" si="39"/>
        <v>41456</v>
      </c>
      <c r="M155" s="27">
        <f>GETPIVOTDATA("report_count",Pivot!$B$7,"report_name",$C155,"reporting_month",$L155,"master_region",$B155)</f>
        <v>102</v>
      </c>
      <c r="N155" s="26">
        <f t="shared" si="40"/>
        <v>41091</v>
      </c>
      <c r="O155" s="27">
        <f>GETPIVOTDATA("report_count",Pivot!$B$7,"report_name",$C155,"reporting_month",$N155,"master_region",$B155)</f>
        <v>78</v>
      </c>
    </row>
    <row r="156" spans="2:15" s="8" customFormat="1" ht="15.6" hidden="1" x14ac:dyDescent="0.35">
      <c r="B156" s="8" t="str">
        <f t="shared" si="34"/>
        <v>Wellington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87</v>
      </c>
      <c r="F156" s="26">
        <f t="shared" si="36"/>
        <v>42583</v>
      </c>
      <c r="G156" s="27">
        <f>GETPIVOTDATA("report_count",Pivot!$B$7,"report_name",$C156,"reporting_month",$F156,"master_region",$B156)</f>
        <v>106</v>
      </c>
      <c r="H156" s="26">
        <f t="shared" si="37"/>
        <v>42217</v>
      </c>
      <c r="I156" s="27">
        <f>GETPIVOTDATA("report_count",Pivot!$B$7,"report_name",$C156,"reporting_month",$H156,"master_region",$B156)</f>
        <v>88</v>
      </c>
      <c r="J156" s="26">
        <f t="shared" si="38"/>
        <v>41852</v>
      </c>
      <c r="K156" s="27">
        <f>GETPIVOTDATA("report_count",Pivot!$B$7,"report_name",$C156,"reporting_month",$J156,"master_region",$B156)</f>
        <v>86</v>
      </c>
      <c r="L156" s="26">
        <f t="shared" si="39"/>
        <v>41487</v>
      </c>
      <c r="M156" s="27">
        <f>GETPIVOTDATA("report_count",Pivot!$B$7,"report_name",$C156,"reporting_month",$L156,"master_region",$B156)</f>
        <v>83</v>
      </c>
      <c r="N156" s="26">
        <f t="shared" si="40"/>
        <v>41122</v>
      </c>
      <c r="O156" s="27">
        <f>GETPIVOTDATA("report_count",Pivot!$B$7,"report_name",$C156,"reporting_month",$N156,"master_region",$B156)</f>
        <v>73</v>
      </c>
    </row>
    <row r="157" spans="2:15" s="8" customFormat="1" ht="15.6" hidden="1" x14ac:dyDescent="0.35">
      <c r="B157" s="8" t="str">
        <f t="shared" si="34"/>
        <v>Wellington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82</v>
      </c>
      <c r="F157" s="26">
        <f t="shared" si="36"/>
        <v>42614</v>
      </c>
      <c r="G157" s="27">
        <f>GETPIVOTDATA("report_count",Pivot!$B$7,"report_name",$C157,"reporting_month",$F157,"master_region",$B157)</f>
        <v>112</v>
      </c>
      <c r="H157" s="26">
        <f t="shared" si="37"/>
        <v>42248</v>
      </c>
      <c r="I157" s="27">
        <f>GETPIVOTDATA("report_count",Pivot!$B$7,"report_name",$C157,"reporting_month",$H157,"master_region",$B157)</f>
        <v>96</v>
      </c>
      <c r="J157" s="26">
        <f t="shared" si="38"/>
        <v>41883</v>
      </c>
      <c r="K157" s="27">
        <f>GETPIVOTDATA("report_count",Pivot!$B$7,"report_name",$C157,"reporting_month",$J157,"master_region",$B157)</f>
        <v>48</v>
      </c>
      <c r="L157" s="26">
        <f t="shared" si="39"/>
        <v>41518</v>
      </c>
      <c r="M157" s="27">
        <f>GETPIVOTDATA("report_count",Pivot!$B$7,"report_name",$C157,"reporting_month",$L157,"master_region",$B157)</f>
        <v>76</v>
      </c>
      <c r="N157" s="26">
        <f t="shared" si="40"/>
        <v>41153</v>
      </c>
      <c r="O157" s="27">
        <f>GETPIVOTDATA("report_count",Pivot!$B$7,"report_name",$C157,"reporting_month",$N157,"master_region",$B157)</f>
        <v>72</v>
      </c>
    </row>
    <row r="158" spans="2:15" s="8" customFormat="1" ht="15.6" hidden="1" x14ac:dyDescent="0.35">
      <c r="B158" s="8" t="str">
        <f t="shared" si="34"/>
        <v>Wellington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61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74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82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86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83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93</v>
      </c>
    </row>
    <row r="159" spans="2:15" s="8" customFormat="1" ht="15.6" hidden="1" x14ac:dyDescent="0.35">
      <c r="B159" s="8" t="str">
        <f t="shared" si="34"/>
        <v>Wellington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107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64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103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72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82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115</v>
      </c>
    </row>
    <row r="160" spans="2:15" s="8" customFormat="1" ht="15.6" hidden="1" x14ac:dyDescent="0.35">
      <c r="B160" s="8" t="str">
        <f t="shared" si="34"/>
        <v>Wellington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117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111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109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95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110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88</v>
      </c>
    </row>
    <row r="161" spans="2:15" s="8" customFormat="1" ht="15.6" hidden="1" x14ac:dyDescent="0.35">
      <c r="B161" s="8" t="str">
        <f t="shared" si="34"/>
        <v>Wellington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98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70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96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102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78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86</v>
      </c>
    </row>
    <row r="162" spans="2:15" s="8" customFormat="1" ht="15.6" hidden="1" x14ac:dyDescent="0.35">
      <c r="B162" s="8" t="str">
        <f t="shared" si="34"/>
        <v>Wellington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90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76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82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101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77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69</v>
      </c>
    </row>
    <row r="163" spans="2:15" s="8" customFormat="1" ht="15.6" hidden="1" x14ac:dyDescent="0.35">
      <c r="B163" s="8" t="str">
        <f t="shared" si="34"/>
        <v>Wellington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111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109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121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93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88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105</v>
      </c>
    </row>
    <row r="164" spans="2:15" s="8" customFormat="1" ht="15.6" hidden="1" x14ac:dyDescent="0.35">
      <c r="D164" s="26"/>
      <c r="E164" s="38">
        <f>SUM(E152:E163)</f>
        <v>1085</v>
      </c>
      <c r="F164" s="39"/>
      <c r="G164" s="38">
        <f>SUM(G152:G163)</f>
        <v>1211</v>
      </c>
      <c r="H164" s="39"/>
      <c r="I164" s="38">
        <f>SUM(I152:I163)</f>
        <v>1177</v>
      </c>
      <c r="J164" s="39"/>
      <c r="K164" s="38">
        <f>SUM(K152:K163)</f>
        <v>1037</v>
      </c>
      <c r="L164" s="39"/>
      <c r="M164" s="38">
        <f>SUM(M152:M163)</f>
        <v>1066</v>
      </c>
      <c r="N164" s="39"/>
      <c r="O164" s="38">
        <f>SUM(O152:O163)</f>
        <v>1132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Wellington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116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178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123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101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111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0</v>
      </c>
    </row>
    <row r="167" spans="2:15" s="8" customFormat="1" ht="15.6" hidden="1" x14ac:dyDescent="0.35">
      <c r="B167" s="8" t="str">
        <f t="shared" si="41"/>
        <v>Wellington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114</v>
      </c>
      <c r="F167" s="26">
        <f t="shared" si="43"/>
        <v>42491</v>
      </c>
      <c r="G167" s="27">
        <f>GETPIVOTDATA("report_count",Pivot!$B$7,"report_name",$C167,"reporting_month",$F167,"master_region",$B167)</f>
        <v>112</v>
      </c>
      <c r="H167" s="26">
        <f t="shared" si="44"/>
        <v>42125</v>
      </c>
      <c r="I167" s="27">
        <f>GETPIVOTDATA("report_count",Pivot!$B$7,"report_name",$C167,"reporting_month",$H167,"master_region",$B167)</f>
        <v>129</v>
      </c>
      <c r="J167" s="26">
        <f t="shared" si="45"/>
        <v>41760</v>
      </c>
      <c r="K167" s="27">
        <f>GETPIVOTDATA("report_count",Pivot!$B$7,"report_name",$C167,"reporting_month",$J167,"master_region",$B167)</f>
        <v>126</v>
      </c>
      <c r="L167" s="26">
        <f t="shared" si="46"/>
        <v>41395</v>
      </c>
      <c r="M167" s="27">
        <f>GETPIVOTDATA("report_count",Pivot!$B$7,"report_name",$C167,"reporting_month",$L167,"master_region",$B167)</f>
        <v>148</v>
      </c>
      <c r="N167" s="26">
        <f t="shared" si="47"/>
        <v>41030</v>
      </c>
      <c r="O167" s="27">
        <f>GETPIVOTDATA("report_count",Pivot!$B$7,"report_name",$C167,"reporting_month",$N167,"master_region",$B167)</f>
        <v>5</v>
      </c>
    </row>
    <row r="168" spans="2:15" s="8" customFormat="1" ht="15.6" hidden="1" x14ac:dyDescent="0.35">
      <c r="B168" s="8" t="str">
        <f t="shared" si="41"/>
        <v>Wellington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145</v>
      </c>
      <c r="F168" s="26">
        <f t="shared" si="43"/>
        <v>42522</v>
      </c>
      <c r="G168" s="27">
        <f>GETPIVOTDATA("report_count",Pivot!$B$7,"report_name",$C168,"reporting_month",$F168,"master_region",$B168)</f>
        <v>102</v>
      </c>
      <c r="H168" s="26">
        <f t="shared" si="44"/>
        <v>42156</v>
      </c>
      <c r="I168" s="27">
        <f>GETPIVOTDATA("report_count",Pivot!$B$7,"report_name",$C168,"reporting_month",$H168,"master_region",$B168)</f>
        <v>97</v>
      </c>
      <c r="J168" s="26">
        <f t="shared" si="45"/>
        <v>41791</v>
      </c>
      <c r="K168" s="27">
        <f>GETPIVOTDATA("report_count",Pivot!$B$7,"report_name",$C168,"reporting_month",$J168,"master_region",$B168)</f>
        <v>62</v>
      </c>
      <c r="L168" s="26">
        <f t="shared" si="46"/>
        <v>41426</v>
      </c>
      <c r="M168" s="27">
        <f>GETPIVOTDATA("report_count",Pivot!$B$7,"report_name",$C168,"reporting_month",$L168,"master_region",$B168)</f>
        <v>123</v>
      </c>
      <c r="N168" s="26">
        <f t="shared" si="47"/>
        <v>41061</v>
      </c>
      <c r="O168" s="27">
        <f>GETPIVOTDATA("report_count",Pivot!$B$7,"report_name",$C168,"reporting_month",$N168,"master_region",$B168)</f>
        <v>11</v>
      </c>
    </row>
    <row r="169" spans="2:15" s="8" customFormat="1" ht="15.6" hidden="1" x14ac:dyDescent="0.35">
      <c r="B169" s="8" t="str">
        <f t="shared" si="41"/>
        <v>Wellington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106</v>
      </c>
      <c r="F169" s="26">
        <f t="shared" si="43"/>
        <v>42552</v>
      </c>
      <c r="G169" s="27">
        <f>GETPIVOTDATA("report_count",Pivot!$B$7,"report_name",$C169,"reporting_month",$F169,"master_region",$B169)</f>
        <v>133</v>
      </c>
      <c r="H169" s="26">
        <f t="shared" si="44"/>
        <v>42186</v>
      </c>
      <c r="I169" s="27">
        <f>GETPIVOTDATA("report_count",Pivot!$B$7,"report_name",$C169,"reporting_month",$H169,"master_region",$B169)</f>
        <v>124</v>
      </c>
      <c r="J169" s="26">
        <f t="shared" si="45"/>
        <v>41821</v>
      </c>
      <c r="K169" s="27">
        <f>GETPIVOTDATA("report_count",Pivot!$B$7,"report_name",$C169,"reporting_month",$J169,"master_region",$B169)</f>
        <v>83</v>
      </c>
      <c r="L169" s="26">
        <f t="shared" si="46"/>
        <v>41456</v>
      </c>
      <c r="M169" s="27">
        <f>GETPIVOTDATA("report_count",Pivot!$B$7,"report_name",$C169,"reporting_month",$L169,"master_region",$B169)</f>
        <v>112</v>
      </c>
      <c r="N169" s="26">
        <f t="shared" si="47"/>
        <v>41091</v>
      </c>
      <c r="O169" s="27">
        <f>GETPIVOTDATA("report_count",Pivot!$B$7,"report_name",$C169,"reporting_month",$N169,"master_region",$B169)</f>
        <v>55</v>
      </c>
    </row>
    <row r="170" spans="2:15" s="8" customFormat="1" ht="15.6" hidden="1" x14ac:dyDescent="0.35">
      <c r="B170" s="8" t="str">
        <f t="shared" si="41"/>
        <v>Wellington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80</v>
      </c>
      <c r="F170" s="26">
        <f t="shared" si="43"/>
        <v>42583</v>
      </c>
      <c r="G170" s="27">
        <f>GETPIVOTDATA("report_count",Pivot!$B$7,"report_name",$C170,"reporting_month",$F170,"master_region",$B170)</f>
        <v>97</v>
      </c>
      <c r="H170" s="26">
        <f t="shared" si="44"/>
        <v>42217</v>
      </c>
      <c r="I170" s="27">
        <f>GETPIVOTDATA("report_count",Pivot!$B$7,"report_name",$C170,"reporting_month",$H170,"master_region",$B170)</f>
        <v>95</v>
      </c>
      <c r="J170" s="26">
        <f t="shared" si="45"/>
        <v>41852</v>
      </c>
      <c r="K170" s="27">
        <f>GETPIVOTDATA("report_count",Pivot!$B$7,"report_name",$C170,"reporting_month",$J170,"master_region",$B170)</f>
        <v>88</v>
      </c>
      <c r="L170" s="26">
        <f t="shared" si="46"/>
        <v>41487</v>
      </c>
      <c r="M170" s="27">
        <f>GETPIVOTDATA("report_count",Pivot!$B$7,"report_name",$C170,"reporting_month",$L170,"master_region",$B170)</f>
        <v>109</v>
      </c>
      <c r="N170" s="26">
        <f t="shared" si="47"/>
        <v>41122</v>
      </c>
      <c r="O170" s="27">
        <f>GETPIVOTDATA("report_count",Pivot!$B$7,"report_name",$C170,"reporting_month",$N170,"master_region",$B170)</f>
        <v>52</v>
      </c>
    </row>
    <row r="171" spans="2:15" s="8" customFormat="1" ht="15.6" hidden="1" x14ac:dyDescent="0.35">
      <c r="B171" s="8" t="str">
        <f t="shared" si="41"/>
        <v>Wellington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90</v>
      </c>
      <c r="F171" s="26">
        <f t="shared" si="43"/>
        <v>42614</v>
      </c>
      <c r="G171" s="27">
        <f>GETPIVOTDATA("report_count",Pivot!$B$7,"report_name",$C171,"reporting_month",$F171,"master_region",$B171)</f>
        <v>101</v>
      </c>
      <c r="H171" s="26">
        <f t="shared" si="44"/>
        <v>42248</v>
      </c>
      <c r="I171" s="27">
        <f>GETPIVOTDATA("report_count",Pivot!$B$7,"report_name",$C171,"reporting_month",$H171,"master_region",$B171)</f>
        <v>93</v>
      </c>
      <c r="J171" s="26">
        <f t="shared" si="45"/>
        <v>41883</v>
      </c>
      <c r="K171" s="27">
        <f>GETPIVOTDATA("report_count",Pivot!$B$7,"report_name",$C171,"reporting_month",$J171,"master_region",$B171)</f>
        <v>80</v>
      </c>
      <c r="L171" s="26">
        <f t="shared" si="46"/>
        <v>41518</v>
      </c>
      <c r="M171" s="27">
        <f>GETPIVOTDATA("report_count",Pivot!$B$7,"report_name",$C171,"reporting_month",$L171,"master_region",$B171)</f>
        <v>73</v>
      </c>
      <c r="N171" s="26">
        <f t="shared" si="47"/>
        <v>41153</v>
      </c>
      <c r="O171" s="27">
        <f>GETPIVOTDATA("report_count",Pivot!$B$7,"report_name",$C171,"reporting_month",$N171,"master_region",$B171)</f>
        <v>67</v>
      </c>
    </row>
    <row r="172" spans="2:15" s="8" customFormat="1" ht="15.6" hidden="1" x14ac:dyDescent="0.35">
      <c r="B172" s="8" t="str">
        <f t="shared" si="41"/>
        <v>Wellington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85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81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93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87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104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67</v>
      </c>
    </row>
    <row r="173" spans="2:15" s="8" customFormat="1" ht="15.6" hidden="1" x14ac:dyDescent="0.35">
      <c r="B173" s="8" t="str">
        <f t="shared" si="41"/>
        <v>Wellington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101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107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118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82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102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95</v>
      </c>
    </row>
    <row r="174" spans="2:15" s="8" customFormat="1" ht="15.6" hidden="1" x14ac:dyDescent="0.35">
      <c r="B174" s="8" t="str">
        <f t="shared" si="41"/>
        <v>Wellington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107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128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116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126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143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108</v>
      </c>
    </row>
    <row r="175" spans="2:15" s="8" customFormat="1" ht="15.6" hidden="1" x14ac:dyDescent="0.35">
      <c r="B175" s="8" t="str">
        <f t="shared" si="41"/>
        <v>Wellington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100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105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122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129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118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92</v>
      </c>
    </row>
    <row r="176" spans="2:15" s="8" customFormat="1" ht="15.6" hidden="1" x14ac:dyDescent="0.35">
      <c r="B176" s="8" t="str">
        <f t="shared" si="41"/>
        <v>Wellington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79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77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100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86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76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94</v>
      </c>
    </row>
    <row r="177" spans="2:15" s="8" customFormat="1" ht="15.6" hidden="1" x14ac:dyDescent="0.35">
      <c r="B177" s="8" t="str">
        <f t="shared" si="41"/>
        <v>Wellington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104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110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128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114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110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119</v>
      </c>
    </row>
    <row r="178" spans="2:15" s="8" customFormat="1" ht="15.6" hidden="1" x14ac:dyDescent="0.35">
      <c r="D178" s="26"/>
      <c r="E178" s="38">
        <f>SUM(E166:E177)</f>
        <v>1227</v>
      </c>
      <c r="F178" s="39"/>
      <c r="G178" s="38">
        <f>SUM(G166:G177)</f>
        <v>1331</v>
      </c>
      <c r="H178" s="39"/>
      <c r="I178" s="38">
        <f>SUM(I166:I177)</f>
        <v>1338</v>
      </c>
      <c r="J178" s="39"/>
      <c r="K178" s="38">
        <f>SUM(K166:K177)</f>
        <v>1164</v>
      </c>
      <c r="L178" s="39"/>
      <c r="M178" s="38">
        <f>SUM(M166:M177)</f>
        <v>1329</v>
      </c>
      <c r="N178" s="39"/>
      <c r="O178" s="38">
        <f>SUM(O166:O177)</f>
        <v>765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Wellington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129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228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160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124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137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134</v>
      </c>
    </row>
    <row r="181" spans="2:15" s="8" customFormat="1" ht="15.6" hidden="1" x14ac:dyDescent="0.35">
      <c r="B181" s="8" t="str">
        <f t="shared" si="48"/>
        <v>Wellington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150</v>
      </c>
      <c r="F181" s="26">
        <f t="shared" si="50"/>
        <v>42491</v>
      </c>
      <c r="G181" s="27">
        <f>GETPIVOTDATA("report_count",Pivot!$B$7,"report_name",$C181,"reporting_month",$F181,"master_region",$B181)</f>
        <v>182</v>
      </c>
      <c r="H181" s="26">
        <f t="shared" si="51"/>
        <v>42125</v>
      </c>
      <c r="I181" s="27">
        <f>GETPIVOTDATA("report_count",Pivot!$B$7,"report_name",$C181,"reporting_month",$H181,"master_region",$B181)</f>
        <v>149</v>
      </c>
      <c r="J181" s="26">
        <f t="shared" si="52"/>
        <v>41760</v>
      </c>
      <c r="K181" s="27">
        <f>GETPIVOTDATA("report_count",Pivot!$B$7,"report_name",$C181,"reporting_month",$J181,"master_region",$B181)</f>
        <v>148</v>
      </c>
      <c r="L181" s="26">
        <f t="shared" si="53"/>
        <v>41395</v>
      </c>
      <c r="M181" s="27">
        <f>GETPIVOTDATA("report_count",Pivot!$B$7,"report_name",$C181,"reporting_month",$L181,"master_region",$B181)</f>
        <v>191</v>
      </c>
      <c r="N181" s="26">
        <f t="shared" si="54"/>
        <v>41030</v>
      </c>
      <c r="O181" s="27">
        <f>GETPIVOTDATA("report_count",Pivot!$B$7,"report_name",$C181,"reporting_month",$N181,"master_region",$B181)</f>
        <v>160</v>
      </c>
    </row>
    <row r="182" spans="2:15" s="8" customFormat="1" ht="15.6" hidden="1" x14ac:dyDescent="0.35">
      <c r="B182" s="8" t="str">
        <f t="shared" si="48"/>
        <v>Wellington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141</v>
      </c>
      <c r="F182" s="26">
        <f t="shared" si="50"/>
        <v>42522</v>
      </c>
      <c r="G182" s="27">
        <f>GETPIVOTDATA("report_count",Pivot!$B$7,"report_name",$C182,"reporting_month",$F182,"master_region",$B182)</f>
        <v>197</v>
      </c>
      <c r="H182" s="26">
        <f t="shared" si="51"/>
        <v>42156</v>
      </c>
      <c r="I182" s="27">
        <f>GETPIVOTDATA("report_count",Pivot!$B$7,"report_name",$C182,"reporting_month",$H182,"master_region",$B182)</f>
        <v>124</v>
      </c>
      <c r="J182" s="26">
        <f t="shared" si="52"/>
        <v>41791</v>
      </c>
      <c r="K182" s="27">
        <f>GETPIVOTDATA("report_count",Pivot!$B$7,"report_name",$C182,"reporting_month",$J182,"master_region",$B182)</f>
        <v>125</v>
      </c>
      <c r="L182" s="26">
        <f t="shared" si="53"/>
        <v>41426</v>
      </c>
      <c r="M182" s="27">
        <f>GETPIVOTDATA("report_count",Pivot!$B$7,"report_name",$C182,"reporting_month",$L182,"master_region",$B182)</f>
        <v>107</v>
      </c>
      <c r="N182" s="26">
        <f t="shared" si="54"/>
        <v>41061</v>
      </c>
      <c r="O182" s="27">
        <f>GETPIVOTDATA("report_count",Pivot!$B$7,"report_name",$C182,"reporting_month",$N182,"master_region",$B182)</f>
        <v>158</v>
      </c>
    </row>
    <row r="183" spans="2:15" s="8" customFormat="1" ht="15.6" hidden="1" x14ac:dyDescent="0.35">
      <c r="B183" s="8" t="str">
        <f t="shared" si="48"/>
        <v>Wellington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117</v>
      </c>
      <c r="F183" s="26">
        <f t="shared" si="50"/>
        <v>42552</v>
      </c>
      <c r="G183" s="27">
        <f>GETPIVOTDATA("report_count",Pivot!$B$7,"report_name",$C183,"reporting_month",$F183,"master_region",$B183)</f>
        <v>173</v>
      </c>
      <c r="H183" s="26">
        <f t="shared" si="51"/>
        <v>42186</v>
      </c>
      <c r="I183" s="27">
        <f>GETPIVOTDATA("report_count",Pivot!$B$7,"report_name",$C183,"reporting_month",$H183,"master_region",$B183)</f>
        <v>167</v>
      </c>
      <c r="J183" s="26">
        <f t="shared" si="52"/>
        <v>41821</v>
      </c>
      <c r="K183" s="27">
        <f>GETPIVOTDATA("report_count",Pivot!$B$7,"report_name",$C183,"reporting_month",$J183,"master_region",$B183)</f>
        <v>115</v>
      </c>
      <c r="L183" s="26">
        <f t="shared" si="53"/>
        <v>41456</v>
      </c>
      <c r="M183" s="27">
        <f>GETPIVOTDATA("report_count",Pivot!$B$7,"report_name",$C183,"reporting_month",$L183,"master_region",$B183)</f>
        <v>155</v>
      </c>
      <c r="N183" s="26">
        <f t="shared" si="54"/>
        <v>41091</v>
      </c>
      <c r="O183" s="27">
        <f>GETPIVOTDATA("report_count",Pivot!$B$7,"report_name",$C183,"reporting_month",$N183,"master_region",$B183)</f>
        <v>186</v>
      </c>
    </row>
    <row r="184" spans="2:15" s="8" customFormat="1" ht="15.6" hidden="1" x14ac:dyDescent="0.35">
      <c r="B184" s="8" t="str">
        <f t="shared" si="48"/>
        <v>Wellington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118</v>
      </c>
      <c r="F184" s="26">
        <f t="shared" si="50"/>
        <v>42583</v>
      </c>
      <c r="G184" s="27">
        <f>GETPIVOTDATA("report_count",Pivot!$B$7,"report_name",$C184,"reporting_month",$F184,"master_region",$B184)</f>
        <v>193</v>
      </c>
      <c r="H184" s="26">
        <f t="shared" si="51"/>
        <v>42217</v>
      </c>
      <c r="I184" s="27">
        <f>GETPIVOTDATA("report_count",Pivot!$B$7,"report_name",$C184,"reporting_month",$H184,"master_region",$B184)</f>
        <v>139</v>
      </c>
      <c r="J184" s="26">
        <f t="shared" si="52"/>
        <v>41852</v>
      </c>
      <c r="K184" s="27">
        <f>GETPIVOTDATA("report_count",Pivot!$B$7,"report_name",$C184,"reporting_month",$J184,"master_region",$B184)</f>
        <v>125</v>
      </c>
      <c r="L184" s="26">
        <f t="shared" si="53"/>
        <v>41487</v>
      </c>
      <c r="M184" s="27">
        <f>GETPIVOTDATA("report_count",Pivot!$B$7,"report_name",$C184,"reporting_month",$L184,"master_region",$B184)</f>
        <v>106</v>
      </c>
      <c r="N184" s="26">
        <f t="shared" si="54"/>
        <v>41122</v>
      </c>
      <c r="O184" s="27">
        <f>GETPIVOTDATA("report_count",Pivot!$B$7,"report_name",$C184,"reporting_month",$N184,"master_region",$B184)</f>
        <v>185</v>
      </c>
    </row>
    <row r="185" spans="2:15" s="8" customFormat="1" ht="15.6" hidden="1" x14ac:dyDescent="0.35">
      <c r="B185" s="8" t="str">
        <f t="shared" si="48"/>
        <v>Wellington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106</v>
      </c>
      <c r="F185" s="26">
        <f t="shared" si="50"/>
        <v>42614</v>
      </c>
      <c r="G185" s="27">
        <f>GETPIVOTDATA("report_count",Pivot!$B$7,"report_name",$C185,"reporting_month",$F185,"master_region",$B185)</f>
        <v>171</v>
      </c>
      <c r="H185" s="26">
        <f t="shared" si="51"/>
        <v>42248</v>
      </c>
      <c r="I185" s="27">
        <f>GETPIVOTDATA("report_count",Pivot!$B$7,"report_name",$C185,"reporting_month",$H185,"master_region",$B185)</f>
        <v>145</v>
      </c>
      <c r="J185" s="26">
        <f t="shared" si="52"/>
        <v>41883</v>
      </c>
      <c r="K185" s="27">
        <f>GETPIVOTDATA("report_count",Pivot!$B$7,"report_name",$C185,"reporting_month",$J185,"master_region",$B185)</f>
        <v>106</v>
      </c>
      <c r="L185" s="26">
        <f t="shared" si="53"/>
        <v>41518</v>
      </c>
      <c r="M185" s="27">
        <f>GETPIVOTDATA("report_count",Pivot!$B$7,"report_name",$C185,"reporting_month",$L185,"master_region",$B185)</f>
        <v>100</v>
      </c>
      <c r="N185" s="26">
        <f t="shared" si="54"/>
        <v>41153</v>
      </c>
      <c r="O185" s="27">
        <f>GETPIVOTDATA("report_count",Pivot!$B$7,"report_name",$C185,"reporting_month",$N185,"master_region",$B185)</f>
        <v>100</v>
      </c>
    </row>
    <row r="186" spans="2:15" s="8" customFormat="1" ht="15.6" hidden="1" x14ac:dyDescent="0.35">
      <c r="B186" s="8" t="str">
        <f t="shared" si="48"/>
        <v>Wellington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71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119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149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128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98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84</v>
      </c>
    </row>
    <row r="187" spans="2:15" s="8" customFormat="1" ht="15.6" hidden="1" x14ac:dyDescent="0.35">
      <c r="B187" s="8" t="str">
        <f t="shared" si="48"/>
        <v>Wellington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92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147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146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134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123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121</v>
      </c>
    </row>
    <row r="188" spans="2:15" s="8" customFormat="1" ht="15.6" hidden="1" x14ac:dyDescent="0.35">
      <c r="B188" s="8" t="str">
        <f t="shared" si="48"/>
        <v>Wellington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152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160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149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151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169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130</v>
      </c>
    </row>
    <row r="189" spans="2:15" s="8" customFormat="1" ht="15.6" hidden="1" x14ac:dyDescent="0.35">
      <c r="B189" s="8" t="str">
        <f t="shared" si="48"/>
        <v>Wellington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83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95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122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108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106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197</v>
      </c>
    </row>
    <row r="190" spans="2:15" s="8" customFormat="1" ht="15.6" hidden="1" x14ac:dyDescent="0.35">
      <c r="B190" s="8" t="str">
        <f t="shared" si="48"/>
        <v>Wellington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89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106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123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107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87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110</v>
      </c>
    </row>
    <row r="191" spans="2:15" s="8" customFormat="1" ht="15.6" hidden="1" x14ac:dyDescent="0.35">
      <c r="B191" s="8" t="str">
        <f t="shared" si="48"/>
        <v>Wellington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129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145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173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149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101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144</v>
      </c>
    </row>
    <row r="192" spans="2:15" s="8" customFormat="1" ht="15.6" hidden="1" x14ac:dyDescent="0.35">
      <c r="D192" s="26"/>
      <c r="E192" s="38">
        <f>SUM(E180:E191)</f>
        <v>1377</v>
      </c>
      <c r="F192" s="39"/>
      <c r="G192" s="38">
        <f>SUM(G180:G191)</f>
        <v>1916</v>
      </c>
      <c r="H192" s="39"/>
      <c r="I192" s="38">
        <f>SUM(I180:I191)</f>
        <v>1746</v>
      </c>
      <c r="J192" s="39"/>
      <c r="K192" s="38">
        <f>SUM(K180:K191)</f>
        <v>1520</v>
      </c>
      <c r="L192" s="39"/>
      <c r="M192" s="38">
        <f>SUM(M180:M191)</f>
        <v>1480</v>
      </c>
      <c r="N192" s="39"/>
      <c r="O192" s="38">
        <f>SUM(O180:O191)</f>
        <v>1709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5">
        <f>M135</f>
        <v>3451</v>
      </c>
      <c r="G217" s="45">
        <f>M150</f>
        <v>2628</v>
      </c>
      <c r="H217" s="45">
        <f>M164</f>
        <v>1066</v>
      </c>
      <c r="I217" s="45">
        <f>M178</f>
        <v>1329</v>
      </c>
      <c r="J217" s="45">
        <f>M192</f>
        <v>1480</v>
      </c>
      <c r="K217" s="45">
        <f>D33-SUM(F217:J217)</f>
        <v>1676</v>
      </c>
    </row>
    <row r="218" spans="5:11" s="8" customFormat="1" ht="15.6" x14ac:dyDescent="0.35">
      <c r="E218" s="35">
        <f>C92</f>
        <v>42064</v>
      </c>
      <c r="F218" s="46">
        <f>K135</f>
        <v>3095</v>
      </c>
      <c r="G218" s="46">
        <f>K150</f>
        <v>2979</v>
      </c>
      <c r="H218" s="46">
        <f>K164</f>
        <v>1037</v>
      </c>
      <c r="I218" s="46">
        <f>K178</f>
        <v>1164</v>
      </c>
      <c r="J218" s="46">
        <f>K192</f>
        <v>1520</v>
      </c>
      <c r="K218" s="46">
        <f t="shared" ref="K218:K221" si="55">D34-SUM(F218:J218)</f>
        <v>1760</v>
      </c>
    </row>
    <row r="219" spans="5:11" s="8" customFormat="1" ht="15.6" x14ac:dyDescent="0.35">
      <c r="E219" s="32">
        <f>C93</f>
        <v>42430</v>
      </c>
      <c r="F219" s="45">
        <f>I135</f>
        <v>3612</v>
      </c>
      <c r="G219" s="45">
        <f>I150</f>
        <v>2868</v>
      </c>
      <c r="H219" s="45">
        <f>I164</f>
        <v>1177</v>
      </c>
      <c r="I219" s="45">
        <f>I178</f>
        <v>1338</v>
      </c>
      <c r="J219" s="45">
        <f>I192</f>
        <v>1746</v>
      </c>
      <c r="K219" s="45">
        <f t="shared" si="55"/>
        <v>1657</v>
      </c>
    </row>
    <row r="220" spans="5:11" s="8" customFormat="1" ht="15.6" x14ac:dyDescent="0.35">
      <c r="E220" s="35">
        <f>C94</f>
        <v>42795</v>
      </c>
      <c r="F220" s="46">
        <f>G135</f>
        <v>3759</v>
      </c>
      <c r="G220" s="46">
        <f>G150</f>
        <v>2628</v>
      </c>
      <c r="H220" s="46">
        <f>G164</f>
        <v>1211</v>
      </c>
      <c r="I220" s="46">
        <f>G178</f>
        <v>1331</v>
      </c>
      <c r="J220" s="46">
        <f>G192</f>
        <v>1916</v>
      </c>
      <c r="K220" s="46">
        <f t="shared" si="55"/>
        <v>1492</v>
      </c>
    </row>
    <row r="221" spans="5:11" s="8" customFormat="1" ht="15.6" x14ac:dyDescent="0.35">
      <c r="E221" s="32">
        <f>C95</f>
        <v>43160</v>
      </c>
      <c r="F221" s="45">
        <f>E135</f>
        <v>3359</v>
      </c>
      <c r="G221" s="45">
        <f>E150</f>
        <v>2180</v>
      </c>
      <c r="H221" s="45">
        <f>E164</f>
        <v>1085</v>
      </c>
      <c r="I221" s="45">
        <f>E178</f>
        <v>1227</v>
      </c>
      <c r="J221" s="45">
        <f>E192</f>
        <v>1377</v>
      </c>
      <c r="K221" s="45">
        <f t="shared" si="55"/>
        <v>1211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0.29673258813413583</v>
      </c>
      <c r="G224" s="42">
        <f>G217/SUM($F217:$K217)</f>
        <v>0.22596732588134136</v>
      </c>
      <c r="H224" s="42">
        <f>H217/SUM($F217:$K217)</f>
        <v>9.1659501289767839E-2</v>
      </c>
      <c r="I224" s="42">
        <f>I217/SUM($F217:$K217)</f>
        <v>0.11427343078245916</v>
      </c>
      <c r="J224" s="42">
        <f>J217/SUM($F217:$K217)</f>
        <v>0.12725709372312985</v>
      </c>
      <c r="K224" s="42">
        <f>K217/SUM($F217:$K217)</f>
        <v>0.14411006018916594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0.26784941583729988</v>
      </c>
      <c r="G225" s="42">
        <f>G218/SUM($F218:$K218)</f>
        <v>0.25781047165729121</v>
      </c>
      <c r="H225" s="42">
        <f>H218/SUM($F218:$K218)</f>
        <v>8.9744699264387717E-2</v>
      </c>
      <c r="I225" s="42">
        <f>I218/SUM($F218:$K218)</f>
        <v>0.10073561228905235</v>
      </c>
      <c r="J225" s="42">
        <f>J218/SUM($F218:$K218)</f>
        <v>0.13154478580700996</v>
      </c>
      <c r="K225" s="42">
        <f>K218/SUM($F218:$K218)</f>
        <v>0.1523150151449589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0.2913373124697532</v>
      </c>
      <c r="G226" s="42">
        <f>G219/SUM($F219:$K219)</f>
        <v>0.23132763348927246</v>
      </c>
      <c r="H226" s="42">
        <f>H219/SUM($F219:$K219)</f>
        <v>9.4934666881755128E-2</v>
      </c>
      <c r="I226" s="42">
        <f>I219/SUM($F219:$K219)</f>
        <v>0.10792063236005807</v>
      </c>
      <c r="J226" s="42">
        <f>J219/SUM($F219:$K219)</f>
        <v>0.14082916599451525</v>
      </c>
      <c r="K226" s="42">
        <f>K219/SUM($F219:$K219)</f>
        <v>0.13365058880464592</v>
      </c>
    </row>
    <row r="227" spans="2:18" s="8" customFormat="1" ht="15.6" hidden="1" x14ac:dyDescent="0.35">
      <c r="E227" s="26">
        <f>E220</f>
        <v>42795</v>
      </c>
      <c r="F227" s="42">
        <f>F220/SUM($F220:$K220)</f>
        <v>0.30469319931912137</v>
      </c>
      <c r="G227" s="42">
        <f>G220/SUM($F220:$K220)</f>
        <v>0.21301775147928995</v>
      </c>
      <c r="H227" s="42">
        <f>H220/SUM($F220:$K220)</f>
        <v>9.8160006484558651E-2</v>
      </c>
      <c r="I227" s="42">
        <f>I220/SUM($F220:$K220)</f>
        <v>0.10788684445164951</v>
      </c>
      <c r="J227" s="42">
        <f>J220/SUM($F220:$K220)</f>
        <v>0.15530517954121748</v>
      </c>
      <c r="K227" s="42">
        <f>K220/SUM($F220:$K220)</f>
        <v>0.12093701872416308</v>
      </c>
    </row>
    <row r="228" spans="2:18" s="8" customFormat="1" ht="15.6" hidden="1" x14ac:dyDescent="0.35">
      <c r="E228" s="26">
        <f>E221</f>
        <v>43160</v>
      </c>
      <c r="F228" s="42">
        <f>F221/SUM($F221:$K221)</f>
        <v>0.32177411629466424</v>
      </c>
      <c r="G228" s="42">
        <f>G221/SUM($F221:$K221)</f>
        <v>0.20883226362678417</v>
      </c>
      <c r="H228" s="42">
        <f>H221/SUM($F221:$K221)</f>
        <v>0.10393715873167927</v>
      </c>
      <c r="I228" s="42">
        <f>I221/SUM($F221:$K221)</f>
        <v>0.11753999425232302</v>
      </c>
      <c r="J228" s="42">
        <f>J221/SUM($F221:$K221)</f>
        <v>0.13190918670370724</v>
      </c>
      <c r="K228" s="42">
        <f>K221/SUM($F221:$K221)</f>
        <v>0.11600728039084203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Wellington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Wellington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740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905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820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771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814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780</v>
      </c>
    </row>
    <row r="238" spans="2:18" s="8" customFormat="1" ht="15.6" hidden="1" x14ac:dyDescent="0.35">
      <c r="B238" s="8" t="str">
        <f t="shared" si="56"/>
        <v>Wellington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753</v>
      </c>
      <c r="F238" s="26">
        <f t="shared" si="58"/>
        <v>42491</v>
      </c>
      <c r="G238" s="27">
        <f>GETPIVOTDATA("report_count",Pivot!$B$7,"report_name",$C238,"reporting_month",$F238,"master_region",$B238)</f>
        <v>930</v>
      </c>
      <c r="H238" s="26">
        <f t="shared" si="59"/>
        <v>42125</v>
      </c>
      <c r="I238" s="27">
        <f>GETPIVOTDATA("report_count",Pivot!$B$7,"report_name",$C238,"reporting_month",$H238,"master_region",$B238)</f>
        <v>835</v>
      </c>
      <c r="J238" s="26">
        <f t="shared" si="60"/>
        <v>41760</v>
      </c>
      <c r="K238" s="27">
        <f>GETPIVOTDATA("report_count",Pivot!$B$7,"report_name",$C238,"reporting_month",$J238,"master_region",$B238)</f>
        <v>840</v>
      </c>
      <c r="L238" s="26">
        <f t="shared" si="61"/>
        <v>41395</v>
      </c>
      <c r="M238" s="27">
        <f>GETPIVOTDATA("report_count",Pivot!$B$7,"report_name",$C238,"reporting_month",$L238,"master_region",$B238)</f>
        <v>899</v>
      </c>
      <c r="N238" s="26">
        <f t="shared" si="62"/>
        <v>41030</v>
      </c>
      <c r="O238" s="27">
        <f>GETPIVOTDATA("report_count",Pivot!$B$7,"report_name",$C238,"reporting_month",$N238,"master_region",$B238)</f>
        <v>835</v>
      </c>
    </row>
    <row r="239" spans="2:18" s="8" customFormat="1" ht="15.6" hidden="1" x14ac:dyDescent="0.35">
      <c r="B239" s="8" t="str">
        <f t="shared" si="56"/>
        <v>Wellington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776</v>
      </c>
      <c r="F239" s="26">
        <f t="shared" si="58"/>
        <v>42522</v>
      </c>
      <c r="G239" s="27">
        <f>GETPIVOTDATA("report_count",Pivot!$B$7,"report_name",$C239,"reporting_month",$F239,"master_region",$B239)</f>
        <v>775</v>
      </c>
      <c r="H239" s="26">
        <f t="shared" si="59"/>
        <v>42156</v>
      </c>
      <c r="I239" s="27">
        <f>GETPIVOTDATA("report_count",Pivot!$B$7,"report_name",$C239,"reporting_month",$H239,"master_region",$B239)</f>
        <v>736</v>
      </c>
      <c r="J239" s="26">
        <f t="shared" si="60"/>
        <v>41791</v>
      </c>
      <c r="K239" s="27">
        <f>GETPIVOTDATA("report_count",Pivot!$B$7,"report_name",$C239,"reporting_month",$J239,"master_region",$B239)</f>
        <v>654</v>
      </c>
      <c r="L239" s="26">
        <f t="shared" si="61"/>
        <v>41426</v>
      </c>
      <c r="M239" s="27">
        <f>GETPIVOTDATA("report_count",Pivot!$B$7,"report_name",$C239,"reporting_month",$L239,"master_region",$B239)</f>
        <v>752</v>
      </c>
      <c r="N239" s="26">
        <f t="shared" si="62"/>
        <v>41061</v>
      </c>
      <c r="O239" s="27">
        <f>GETPIVOTDATA("report_count",Pivot!$B$7,"report_name",$C239,"reporting_month",$N239,"master_region",$B239)</f>
        <v>814</v>
      </c>
    </row>
    <row r="240" spans="2:18" s="8" customFormat="1" ht="15.6" hidden="1" x14ac:dyDescent="0.35">
      <c r="B240" s="8" t="str">
        <f t="shared" si="56"/>
        <v>Wellington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633</v>
      </c>
      <c r="F240" s="26">
        <f t="shared" si="58"/>
        <v>42552</v>
      </c>
      <c r="G240" s="27">
        <f>GETPIVOTDATA("report_count",Pivot!$B$7,"report_name",$C240,"reporting_month",$F240,"master_region",$B240)</f>
        <v>849</v>
      </c>
      <c r="H240" s="26">
        <f t="shared" si="59"/>
        <v>42186</v>
      </c>
      <c r="I240" s="27">
        <f>GETPIVOTDATA("report_count",Pivot!$B$7,"report_name",$C240,"reporting_month",$H240,"master_region",$B240)</f>
        <v>758</v>
      </c>
      <c r="J240" s="26">
        <f t="shared" si="60"/>
        <v>41821</v>
      </c>
      <c r="K240" s="27">
        <f>GETPIVOTDATA("report_count",Pivot!$B$7,"report_name",$C240,"reporting_month",$J240,"master_region",$B240)</f>
        <v>620</v>
      </c>
      <c r="L240" s="26">
        <f t="shared" si="61"/>
        <v>41456</v>
      </c>
      <c r="M240" s="27">
        <f>GETPIVOTDATA("report_count",Pivot!$B$7,"report_name",$C240,"reporting_month",$L240,"master_region",$B240)</f>
        <v>771</v>
      </c>
      <c r="N240" s="26">
        <f t="shared" si="62"/>
        <v>41091</v>
      </c>
      <c r="O240" s="27">
        <f>GETPIVOTDATA("report_count",Pivot!$B$7,"report_name",$C240,"reporting_month",$N240,"master_region",$B240)</f>
        <v>766</v>
      </c>
    </row>
    <row r="241" spans="2:15" s="8" customFormat="1" ht="15.6" hidden="1" x14ac:dyDescent="0.35">
      <c r="B241" s="8" t="str">
        <f t="shared" si="56"/>
        <v>Wellington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624</v>
      </c>
      <c r="F241" s="26">
        <f t="shared" si="58"/>
        <v>42583</v>
      </c>
      <c r="G241" s="27">
        <f>GETPIVOTDATA("report_count",Pivot!$B$7,"report_name",$C241,"reporting_month",$F241,"master_region",$B241)</f>
        <v>774</v>
      </c>
      <c r="H241" s="26">
        <f t="shared" si="59"/>
        <v>42217</v>
      </c>
      <c r="I241" s="27">
        <f>GETPIVOTDATA("report_count",Pivot!$B$7,"report_name",$C241,"reporting_month",$H241,"master_region",$B241)</f>
        <v>669</v>
      </c>
      <c r="J241" s="26">
        <f t="shared" si="60"/>
        <v>41852</v>
      </c>
      <c r="K241" s="27">
        <f>GETPIVOTDATA("report_count",Pivot!$B$7,"report_name",$C241,"reporting_month",$J241,"master_region",$B241)</f>
        <v>655</v>
      </c>
      <c r="L241" s="26">
        <f t="shared" si="61"/>
        <v>41487</v>
      </c>
      <c r="M241" s="27">
        <f>GETPIVOTDATA("report_count",Pivot!$B$7,"report_name",$C241,"reporting_month",$L241,"master_region",$B241)</f>
        <v>666</v>
      </c>
      <c r="N241" s="26">
        <f t="shared" si="62"/>
        <v>41122</v>
      </c>
      <c r="O241" s="27">
        <f>GETPIVOTDATA("report_count",Pivot!$B$7,"report_name",$C241,"reporting_month",$N241,"master_region",$B241)</f>
        <v>813</v>
      </c>
    </row>
    <row r="242" spans="2:15" s="8" customFormat="1" ht="15.6" hidden="1" x14ac:dyDescent="0.35">
      <c r="B242" s="8" t="str">
        <f t="shared" si="56"/>
        <v>Wellington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601</v>
      </c>
      <c r="F242" s="26">
        <f t="shared" si="58"/>
        <v>42614</v>
      </c>
      <c r="G242" s="27">
        <f>GETPIVOTDATA("report_count",Pivot!$B$7,"report_name",$C242,"reporting_month",$F242,"master_region",$B242)</f>
        <v>664</v>
      </c>
      <c r="H242" s="26">
        <f t="shared" si="59"/>
        <v>42248</v>
      </c>
      <c r="I242" s="27">
        <f>GETPIVOTDATA("report_count",Pivot!$B$7,"report_name",$C242,"reporting_month",$H242,"master_region",$B242)</f>
        <v>691</v>
      </c>
      <c r="J242" s="26">
        <f t="shared" si="60"/>
        <v>41883</v>
      </c>
      <c r="K242" s="27">
        <f>GETPIVOTDATA("report_count",Pivot!$B$7,"report_name",$C242,"reporting_month",$J242,"master_region",$B242)</f>
        <v>650</v>
      </c>
      <c r="L242" s="26">
        <f t="shared" si="61"/>
        <v>41518</v>
      </c>
      <c r="M242" s="27">
        <f>GETPIVOTDATA("report_count",Pivot!$B$7,"report_name",$C242,"reporting_month",$L242,"master_region",$B242)</f>
        <v>587</v>
      </c>
      <c r="N242" s="26">
        <f t="shared" si="62"/>
        <v>41153</v>
      </c>
      <c r="O242" s="27">
        <f>GETPIVOTDATA("report_count",Pivot!$B$7,"report_name",$C242,"reporting_month",$N242,"master_region",$B242)</f>
        <v>644</v>
      </c>
    </row>
    <row r="243" spans="2:15" s="8" customFormat="1" ht="15.6" hidden="1" x14ac:dyDescent="0.35">
      <c r="B243" s="8" t="str">
        <f t="shared" si="56"/>
        <v>Wellington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528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680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679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734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735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698</v>
      </c>
    </row>
    <row r="244" spans="2:15" s="8" customFormat="1" ht="15.6" hidden="1" x14ac:dyDescent="0.35">
      <c r="B244" s="8" t="str">
        <f t="shared" si="56"/>
        <v>Wellington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631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701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766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684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736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902</v>
      </c>
    </row>
    <row r="245" spans="2:15" s="8" customFormat="1" ht="15.6" hidden="1" x14ac:dyDescent="0.35">
      <c r="B245" s="8" t="str">
        <f t="shared" si="56"/>
        <v>Wellington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743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913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893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855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837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891</v>
      </c>
    </row>
    <row r="246" spans="2:15" s="8" customFormat="1" ht="15.6" hidden="1" x14ac:dyDescent="0.35">
      <c r="B246" s="8" t="str">
        <f t="shared" si="56"/>
        <v>Wellington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528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577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691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639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551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739</v>
      </c>
    </row>
    <row r="247" spans="2:15" s="8" customFormat="1" ht="15.6" hidden="1" x14ac:dyDescent="0.35">
      <c r="B247" s="8" t="str">
        <f t="shared" si="56"/>
        <v>Wellington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515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541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687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609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551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654</v>
      </c>
    </row>
    <row r="248" spans="2:15" s="8" customFormat="1" ht="15.6" hidden="1" x14ac:dyDescent="0.35">
      <c r="B248" s="8" t="str">
        <f t="shared" si="56"/>
        <v>Wellington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763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829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840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751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782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900</v>
      </c>
    </row>
    <row r="249" spans="2:15" s="8" customFormat="1" ht="15.6" hidden="1" x14ac:dyDescent="0.35">
      <c r="D249" s="26"/>
      <c r="E249" s="38">
        <f>SUM(E237:E248)</f>
        <v>7835</v>
      </c>
      <c r="F249" s="39"/>
      <c r="G249" s="38">
        <f>SUM(G237:G248)</f>
        <v>9138</v>
      </c>
      <c r="H249" s="39"/>
      <c r="I249" s="38">
        <f>SUM(I237:I248)</f>
        <v>9065</v>
      </c>
      <c r="J249" s="39"/>
      <c r="K249" s="38">
        <f>SUM(K237:K248)</f>
        <v>8462</v>
      </c>
      <c r="L249" s="39"/>
      <c r="M249" s="38">
        <f>SUM(M237:M248)</f>
        <v>8681</v>
      </c>
      <c r="N249" s="39"/>
      <c r="O249" s="38">
        <f>SUM(O237:O248)</f>
        <v>9436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Wellington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37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104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37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97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44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78</v>
      </c>
    </row>
    <row r="253" spans="2:15" s="8" customFormat="1" ht="15.6" hidden="1" x14ac:dyDescent="0.35">
      <c r="B253" s="8" t="str">
        <f t="shared" si="63"/>
        <v>Wellington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50</v>
      </c>
      <c r="F253" s="26">
        <f t="shared" si="65"/>
        <v>42491</v>
      </c>
      <c r="G253" s="27">
        <f>GETPIVOTDATA("report_count",Pivot!$B$7,"report_name",$C253,"reporting_month",$F253,"master_region",$B253)</f>
        <v>68</v>
      </c>
      <c r="H253" s="26">
        <f t="shared" si="66"/>
        <v>42125</v>
      </c>
      <c r="I253" s="27">
        <f>GETPIVOTDATA("report_count",Pivot!$B$7,"report_name",$C253,"reporting_month",$H253,"master_region",$B253)</f>
        <v>61</v>
      </c>
      <c r="J253" s="26">
        <f t="shared" si="67"/>
        <v>41760</v>
      </c>
      <c r="K253" s="27">
        <f>GETPIVOTDATA("report_count",Pivot!$B$7,"report_name",$C253,"reporting_month",$J253,"master_region",$B253)</f>
        <v>50</v>
      </c>
      <c r="L253" s="26">
        <f t="shared" si="68"/>
        <v>41395</v>
      </c>
      <c r="M253" s="27">
        <f>GETPIVOTDATA("report_count",Pivot!$B$7,"report_name",$C253,"reporting_month",$L253,"master_region",$B253)</f>
        <v>94</v>
      </c>
      <c r="N253" s="26">
        <f t="shared" si="69"/>
        <v>41030</v>
      </c>
      <c r="O253" s="27">
        <f>GETPIVOTDATA("report_count",Pivot!$B$7,"report_name",$C253,"reporting_month",$N253,"master_region",$B253)</f>
        <v>85</v>
      </c>
    </row>
    <row r="254" spans="2:15" s="8" customFormat="1" ht="15.6" hidden="1" x14ac:dyDescent="0.35">
      <c r="B254" s="8" t="str">
        <f t="shared" si="63"/>
        <v>Wellington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32</v>
      </c>
      <c r="F254" s="26">
        <f t="shared" si="65"/>
        <v>42522</v>
      </c>
      <c r="G254" s="27">
        <f>GETPIVOTDATA("report_count",Pivot!$B$7,"report_name",$C254,"reporting_month",$F254,"master_region",$B254)</f>
        <v>44</v>
      </c>
      <c r="H254" s="26">
        <f t="shared" si="66"/>
        <v>42156</v>
      </c>
      <c r="I254" s="27">
        <f>GETPIVOTDATA("report_count",Pivot!$B$7,"report_name",$C254,"reporting_month",$H254,"master_region",$B254)</f>
        <v>71</v>
      </c>
      <c r="J254" s="26">
        <f t="shared" si="67"/>
        <v>41791</v>
      </c>
      <c r="K254" s="27">
        <f>GETPIVOTDATA("report_count",Pivot!$B$7,"report_name",$C254,"reporting_month",$J254,"master_region",$B254)</f>
        <v>121</v>
      </c>
      <c r="L254" s="26">
        <f t="shared" si="68"/>
        <v>41426</v>
      </c>
      <c r="M254" s="27">
        <f>GETPIVOTDATA("report_count",Pivot!$B$7,"report_name",$C254,"reporting_month",$L254,"master_region",$B254)</f>
        <v>34</v>
      </c>
      <c r="N254" s="26">
        <f t="shared" si="69"/>
        <v>41061</v>
      </c>
      <c r="O254" s="27">
        <f>GETPIVOTDATA("report_count",Pivot!$B$7,"report_name",$C254,"reporting_month",$N254,"master_region",$B254)</f>
        <v>70</v>
      </c>
    </row>
    <row r="255" spans="2:15" s="8" customFormat="1" ht="15.6" hidden="1" x14ac:dyDescent="0.35">
      <c r="B255" s="8" t="str">
        <f t="shared" si="63"/>
        <v>Wellington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40</v>
      </c>
      <c r="F255" s="26">
        <f t="shared" si="65"/>
        <v>42552</v>
      </c>
      <c r="G255" s="27">
        <f>GETPIVOTDATA("report_count",Pivot!$B$7,"report_name",$C255,"reporting_month",$F255,"master_region",$B255)</f>
        <v>52</v>
      </c>
      <c r="H255" s="26">
        <f t="shared" si="66"/>
        <v>42186</v>
      </c>
      <c r="I255" s="27">
        <f>GETPIVOTDATA("report_count",Pivot!$B$7,"report_name",$C255,"reporting_month",$H255,"master_region",$B255)</f>
        <v>66</v>
      </c>
      <c r="J255" s="26">
        <f t="shared" si="67"/>
        <v>41821</v>
      </c>
      <c r="K255" s="27">
        <f>GETPIVOTDATA("report_count",Pivot!$B$7,"report_name",$C255,"reporting_month",$J255,"master_region",$B255)</f>
        <v>83</v>
      </c>
      <c r="L255" s="26">
        <f t="shared" si="68"/>
        <v>41456</v>
      </c>
      <c r="M255" s="27">
        <f>GETPIVOTDATA("report_count",Pivot!$B$7,"report_name",$C255,"reporting_month",$L255,"master_region",$B255)</f>
        <v>49</v>
      </c>
      <c r="N255" s="26">
        <f t="shared" si="69"/>
        <v>41091</v>
      </c>
      <c r="O255" s="27">
        <f>GETPIVOTDATA("report_count",Pivot!$B$7,"report_name",$C255,"reporting_month",$N255,"master_region",$B255)</f>
        <v>114</v>
      </c>
    </row>
    <row r="256" spans="2:15" s="8" customFormat="1" ht="15.6" hidden="1" x14ac:dyDescent="0.35">
      <c r="B256" s="8" t="str">
        <f t="shared" si="63"/>
        <v>Wellington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36</v>
      </c>
      <c r="F256" s="26">
        <f t="shared" si="65"/>
        <v>42583</v>
      </c>
      <c r="G256" s="27">
        <f>GETPIVOTDATA("report_count",Pivot!$B$7,"report_name",$C256,"reporting_month",$F256,"master_region",$B256)</f>
        <v>64</v>
      </c>
      <c r="H256" s="26">
        <f t="shared" si="66"/>
        <v>42217</v>
      </c>
      <c r="I256" s="27">
        <f>GETPIVOTDATA("report_count",Pivot!$B$7,"report_name",$C256,"reporting_month",$H256,"master_region",$B256)</f>
        <v>47</v>
      </c>
      <c r="J256" s="26">
        <f t="shared" si="67"/>
        <v>41852</v>
      </c>
      <c r="K256" s="27">
        <f>GETPIVOTDATA("report_count",Pivot!$B$7,"report_name",$C256,"reporting_month",$J256,"master_region",$B256)</f>
        <v>75</v>
      </c>
      <c r="L256" s="26">
        <f t="shared" si="68"/>
        <v>41487</v>
      </c>
      <c r="M256" s="27">
        <f>GETPIVOTDATA("report_count",Pivot!$B$7,"report_name",$C256,"reporting_month",$L256,"master_region",$B256)</f>
        <v>38</v>
      </c>
      <c r="N256" s="26">
        <f t="shared" si="69"/>
        <v>41122</v>
      </c>
      <c r="O256" s="27">
        <f>GETPIVOTDATA("report_count",Pivot!$B$7,"report_name",$C256,"reporting_month",$N256,"master_region",$B256)</f>
        <v>83</v>
      </c>
    </row>
    <row r="257" spans="2:15" s="8" customFormat="1" ht="15.6" hidden="1" x14ac:dyDescent="0.35">
      <c r="B257" s="8" t="str">
        <f t="shared" si="63"/>
        <v>Wellington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43</v>
      </c>
      <c r="F257" s="26">
        <f t="shared" si="65"/>
        <v>42614</v>
      </c>
      <c r="G257" s="27">
        <f>GETPIVOTDATA("report_count",Pivot!$B$7,"report_name",$C257,"reporting_month",$F257,"master_region",$B257)</f>
        <v>60</v>
      </c>
      <c r="H257" s="26">
        <f t="shared" si="66"/>
        <v>42248</v>
      </c>
      <c r="I257" s="27">
        <f>GETPIVOTDATA("report_count",Pivot!$B$7,"report_name",$C257,"reporting_month",$H257,"master_region",$B257)</f>
        <v>68</v>
      </c>
      <c r="J257" s="26">
        <f t="shared" si="67"/>
        <v>41883</v>
      </c>
      <c r="K257" s="27">
        <f>GETPIVOTDATA("report_count",Pivot!$B$7,"report_name",$C257,"reporting_month",$J257,"master_region",$B257)</f>
        <v>38</v>
      </c>
      <c r="L257" s="26">
        <f t="shared" si="68"/>
        <v>41518</v>
      </c>
      <c r="M257" s="27">
        <f>GETPIVOTDATA("report_count",Pivot!$B$7,"report_name",$C257,"reporting_month",$L257,"master_region",$B257)</f>
        <v>25</v>
      </c>
      <c r="N257" s="26">
        <f t="shared" si="69"/>
        <v>41153</v>
      </c>
      <c r="O257" s="27">
        <f>GETPIVOTDATA("report_count",Pivot!$B$7,"report_name",$C257,"reporting_month",$N257,"master_region",$B257)</f>
        <v>32</v>
      </c>
    </row>
    <row r="258" spans="2:15" s="8" customFormat="1" ht="15.6" hidden="1" x14ac:dyDescent="0.35">
      <c r="B258" s="8" t="str">
        <f t="shared" si="63"/>
        <v>Wellington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31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41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152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91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41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86</v>
      </c>
    </row>
    <row r="259" spans="2:15" s="8" customFormat="1" ht="15.6" hidden="1" x14ac:dyDescent="0.35">
      <c r="B259" s="8" t="str">
        <f t="shared" si="63"/>
        <v>Wellington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31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36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62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64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108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58</v>
      </c>
    </row>
    <row r="260" spans="2:15" s="8" customFormat="1" ht="15.6" hidden="1" x14ac:dyDescent="0.35">
      <c r="B260" s="8" t="str">
        <f t="shared" si="63"/>
        <v>Wellington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84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43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56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96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57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63</v>
      </c>
    </row>
    <row r="261" spans="2:15" s="8" customFormat="1" ht="15.6" hidden="1" x14ac:dyDescent="0.35">
      <c r="B261" s="8" t="str">
        <f t="shared" si="63"/>
        <v>Wellington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35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40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41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45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31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30</v>
      </c>
    </row>
    <row r="262" spans="2:15" s="8" customFormat="1" ht="15.6" hidden="1" x14ac:dyDescent="0.35">
      <c r="B262" s="8" t="str">
        <f t="shared" si="63"/>
        <v>Wellington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38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45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131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54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39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45</v>
      </c>
    </row>
    <row r="263" spans="2:15" s="8" customFormat="1" ht="15.6" hidden="1" x14ac:dyDescent="0.35">
      <c r="B263" s="8" t="str">
        <f t="shared" si="63"/>
        <v>Wellington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50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59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73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49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107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65</v>
      </c>
    </row>
    <row r="264" spans="2:15" s="8" customFormat="1" ht="15.6" hidden="1" x14ac:dyDescent="0.35">
      <c r="D264" s="26"/>
      <c r="E264" s="38">
        <f>SUM(E252:E263)</f>
        <v>507</v>
      </c>
      <c r="F264" s="39"/>
      <c r="G264" s="38">
        <f>SUM(G252:G263)</f>
        <v>656</v>
      </c>
      <c r="H264" s="39"/>
      <c r="I264" s="38">
        <f>SUM(I252:I263)</f>
        <v>865</v>
      </c>
      <c r="J264" s="39"/>
      <c r="K264" s="38">
        <f>SUM(K252:K263)</f>
        <v>863</v>
      </c>
      <c r="L264" s="39"/>
      <c r="M264" s="38">
        <f>SUM(M252:M263)</f>
        <v>667</v>
      </c>
      <c r="N264" s="39"/>
      <c r="O264" s="38">
        <f>SUM(O252:O263)</f>
        <v>809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Wellington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13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14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14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13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20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31</v>
      </c>
    </row>
    <row r="267" spans="2:15" s="8" customFormat="1" ht="15.6" hidden="1" x14ac:dyDescent="0.35">
      <c r="B267" s="8" t="str">
        <f t="shared" si="70"/>
        <v>Wellington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15</v>
      </c>
      <c r="F267" s="26">
        <f t="shared" si="72"/>
        <v>42491</v>
      </c>
      <c r="G267" s="27">
        <f>GETPIVOTDATA("report_count",Pivot!$B$7,"report_name",$C267,"reporting_month",$F267,"master_region",$B267)</f>
        <v>11</v>
      </c>
      <c r="H267" s="26">
        <f t="shared" si="73"/>
        <v>42125</v>
      </c>
      <c r="I267" s="27">
        <f>GETPIVOTDATA("report_count",Pivot!$B$7,"report_name",$C267,"reporting_month",$H267,"master_region",$B267)</f>
        <v>10</v>
      </c>
      <c r="J267" s="26">
        <f t="shared" si="74"/>
        <v>41760</v>
      </c>
      <c r="K267" s="27">
        <f>GETPIVOTDATA("report_count",Pivot!$B$7,"report_name",$C267,"reporting_month",$J267,"master_region",$B267)</f>
        <v>9</v>
      </c>
      <c r="L267" s="26">
        <f t="shared" si="75"/>
        <v>41395</v>
      </c>
      <c r="M267" s="27">
        <f>GETPIVOTDATA("report_count",Pivot!$B$7,"report_name",$C267,"reporting_month",$L267,"master_region",$B267)</f>
        <v>18</v>
      </c>
      <c r="N267" s="26">
        <f t="shared" si="76"/>
        <v>41030</v>
      </c>
      <c r="O267" s="27">
        <f>GETPIVOTDATA("report_count",Pivot!$B$7,"report_name",$C267,"reporting_month",$N267,"master_region",$B267)</f>
        <v>27</v>
      </c>
    </row>
    <row r="268" spans="2:15" s="8" customFormat="1" ht="15.6" hidden="1" x14ac:dyDescent="0.35">
      <c r="B268" s="8" t="str">
        <f t="shared" si="70"/>
        <v>Wellington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14</v>
      </c>
      <c r="F268" s="26">
        <f t="shared" si="72"/>
        <v>42522</v>
      </c>
      <c r="G268" s="27">
        <f>GETPIVOTDATA("report_count",Pivot!$B$7,"report_name",$C268,"reporting_month",$F268,"master_region",$B268)</f>
        <v>17</v>
      </c>
      <c r="H268" s="26">
        <f t="shared" si="73"/>
        <v>42156</v>
      </c>
      <c r="I268" s="27">
        <f>GETPIVOTDATA("report_count",Pivot!$B$7,"report_name",$C268,"reporting_month",$H268,"master_region",$B268)</f>
        <v>10</v>
      </c>
      <c r="J268" s="26">
        <f t="shared" si="74"/>
        <v>41791</v>
      </c>
      <c r="K268" s="27">
        <f>GETPIVOTDATA("report_count",Pivot!$B$7,"report_name",$C268,"reporting_month",$J268,"master_region",$B268)</f>
        <v>13</v>
      </c>
      <c r="L268" s="26">
        <f t="shared" si="75"/>
        <v>41426</v>
      </c>
      <c r="M268" s="27">
        <f>GETPIVOTDATA("report_count",Pivot!$B$7,"report_name",$C268,"reporting_month",$L268,"master_region",$B268)</f>
        <v>16</v>
      </c>
      <c r="N268" s="26">
        <f t="shared" si="76"/>
        <v>41061</v>
      </c>
      <c r="O268" s="27">
        <f>GETPIVOTDATA("report_count",Pivot!$B$7,"report_name",$C268,"reporting_month",$N268,"master_region",$B268)</f>
        <v>26</v>
      </c>
    </row>
    <row r="269" spans="2:15" s="8" customFormat="1" ht="15.6" hidden="1" x14ac:dyDescent="0.35">
      <c r="B269" s="8" t="str">
        <f t="shared" si="70"/>
        <v>Wellington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10</v>
      </c>
      <c r="F269" s="26">
        <f t="shared" si="72"/>
        <v>42552</v>
      </c>
      <c r="G269" s="27">
        <f>GETPIVOTDATA("report_count",Pivot!$B$7,"report_name",$C269,"reporting_month",$F269,"master_region",$B269)</f>
        <v>17</v>
      </c>
      <c r="H269" s="26">
        <f t="shared" si="73"/>
        <v>42186</v>
      </c>
      <c r="I269" s="27">
        <f>GETPIVOTDATA("report_count",Pivot!$B$7,"report_name",$C269,"reporting_month",$H269,"master_region",$B269)</f>
        <v>19</v>
      </c>
      <c r="J269" s="26">
        <f t="shared" si="74"/>
        <v>41821</v>
      </c>
      <c r="K269" s="27">
        <f>GETPIVOTDATA("report_count",Pivot!$B$7,"report_name",$C269,"reporting_month",$J269,"master_region",$B269)</f>
        <v>5</v>
      </c>
      <c r="L269" s="26">
        <f t="shared" si="75"/>
        <v>41456</v>
      </c>
      <c r="M269" s="27">
        <f>GETPIVOTDATA("report_count",Pivot!$B$7,"report_name",$C269,"reporting_month",$L269,"master_region",$B269)</f>
        <v>15</v>
      </c>
      <c r="N269" s="26">
        <f t="shared" si="76"/>
        <v>41091</v>
      </c>
      <c r="O269" s="27">
        <f>GETPIVOTDATA("report_count",Pivot!$B$7,"report_name",$C269,"reporting_month",$N269,"master_region",$B269)</f>
        <v>27</v>
      </c>
    </row>
    <row r="270" spans="2:15" s="8" customFormat="1" ht="15.6" hidden="1" x14ac:dyDescent="0.35">
      <c r="B270" s="8" t="str">
        <f t="shared" si="70"/>
        <v>Wellington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10</v>
      </c>
      <c r="F270" s="26">
        <f t="shared" si="72"/>
        <v>42583</v>
      </c>
      <c r="G270" s="27">
        <f>GETPIVOTDATA("report_count",Pivot!$B$7,"report_name",$C270,"reporting_month",$F270,"master_region",$B270)</f>
        <v>20</v>
      </c>
      <c r="H270" s="26">
        <f t="shared" si="73"/>
        <v>42217</v>
      </c>
      <c r="I270" s="27">
        <f>GETPIVOTDATA("report_count",Pivot!$B$7,"report_name",$C270,"reporting_month",$H270,"master_region",$B270)</f>
        <v>16</v>
      </c>
      <c r="J270" s="26">
        <f t="shared" si="74"/>
        <v>41852</v>
      </c>
      <c r="K270" s="27">
        <f>GETPIVOTDATA("report_count",Pivot!$B$7,"report_name",$C270,"reporting_month",$J270,"master_region",$B270)</f>
        <v>21</v>
      </c>
      <c r="L270" s="26">
        <f t="shared" si="75"/>
        <v>41487</v>
      </c>
      <c r="M270" s="27">
        <f>GETPIVOTDATA("report_count",Pivot!$B$7,"report_name",$C270,"reporting_month",$L270,"master_region",$B270)</f>
        <v>19</v>
      </c>
      <c r="N270" s="26">
        <f t="shared" si="76"/>
        <v>41122</v>
      </c>
      <c r="O270" s="27">
        <f>GETPIVOTDATA("report_count",Pivot!$B$7,"report_name",$C270,"reporting_month",$N270,"master_region",$B270)</f>
        <v>21</v>
      </c>
    </row>
    <row r="271" spans="2:15" s="8" customFormat="1" ht="15.6" hidden="1" x14ac:dyDescent="0.35">
      <c r="B271" s="8" t="str">
        <f t="shared" si="70"/>
        <v>Wellington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18</v>
      </c>
      <c r="F271" s="26">
        <f t="shared" si="72"/>
        <v>42614</v>
      </c>
      <c r="G271" s="27">
        <f>GETPIVOTDATA("report_count",Pivot!$B$7,"report_name",$C271,"reporting_month",$F271,"master_region",$B271)</f>
        <v>17</v>
      </c>
      <c r="H271" s="26">
        <f t="shared" si="73"/>
        <v>42248</v>
      </c>
      <c r="I271" s="27">
        <f>GETPIVOTDATA("report_count",Pivot!$B$7,"report_name",$C271,"reporting_month",$H271,"master_region",$B271)</f>
        <v>12</v>
      </c>
      <c r="J271" s="26">
        <f t="shared" si="74"/>
        <v>41883</v>
      </c>
      <c r="K271" s="27">
        <f>GETPIVOTDATA("report_count",Pivot!$B$7,"report_name",$C271,"reporting_month",$J271,"master_region",$B271)</f>
        <v>17</v>
      </c>
      <c r="L271" s="26">
        <f t="shared" si="75"/>
        <v>41518</v>
      </c>
      <c r="M271" s="27">
        <f>GETPIVOTDATA("report_count",Pivot!$B$7,"report_name",$C271,"reporting_month",$L271,"master_region",$B271)</f>
        <v>18</v>
      </c>
      <c r="N271" s="26">
        <f t="shared" si="76"/>
        <v>41153</v>
      </c>
      <c r="O271" s="27">
        <f>GETPIVOTDATA("report_count",Pivot!$B$7,"report_name",$C271,"reporting_month",$N271,"master_region",$B271)</f>
        <v>21</v>
      </c>
    </row>
    <row r="272" spans="2:15" s="8" customFormat="1" ht="15.6" hidden="1" x14ac:dyDescent="0.35">
      <c r="B272" s="8" t="str">
        <f t="shared" si="70"/>
        <v>Wellington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9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16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13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20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17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14</v>
      </c>
    </row>
    <row r="273" spans="2:15" s="8" customFormat="1" ht="15.6" hidden="1" x14ac:dyDescent="0.35">
      <c r="B273" s="8" t="str">
        <f t="shared" si="70"/>
        <v>Wellington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11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15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14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12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20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23</v>
      </c>
    </row>
    <row r="274" spans="2:15" s="8" customFormat="1" ht="15.6" hidden="1" x14ac:dyDescent="0.35">
      <c r="B274" s="8" t="str">
        <f t="shared" si="70"/>
        <v>Wellington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15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19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24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19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21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11</v>
      </c>
    </row>
    <row r="275" spans="2:15" s="8" customFormat="1" ht="15.6" hidden="1" x14ac:dyDescent="0.35">
      <c r="B275" s="8" t="str">
        <f t="shared" si="70"/>
        <v>Wellington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7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10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8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8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14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24</v>
      </c>
    </row>
    <row r="276" spans="2:15" s="8" customFormat="1" ht="15.6" hidden="1" x14ac:dyDescent="0.35">
      <c r="B276" s="8" t="str">
        <f t="shared" si="70"/>
        <v>Wellington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14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7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16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15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17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14</v>
      </c>
    </row>
    <row r="277" spans="2:15" s="8" customFormat="1" ht="15.6" hidden="1" x14ac:dyDescent="0.35">
      <c r="B277" s="8" t="str">
        <f t="shared" si="70"/>
        <v>Wellington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5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15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14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20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15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18</v>
      </c>
    </row>
    <row r="278" spans="2:15" s="8" customFormat="1" ht="15.6" hidden="1" x14ac:dyDescent="0.35">
      <c r="D278" s="26"/>
      <c r="E278" s="38">
        <f>SUM(E266:E277)</f>
        <v>141</v>
      </c>
      <c r="F278" s="39"/>
      <c r="G278" s="38">
        <f>SUM(G266:G277)</f>
        <v>178</v>
      </c>
      <c r="H278" s="39"/>
      <c r="I278" s="38">
        <f>SUM(I266:I277)</f>
        <v>170</v>
      </c>
      <c r="J278" s="39"/>
      <c r="K278" s="38">
        <f>SUM(K266:K277)</f>
        <v>172</v>
      </c>
      <c r="L278" s="39"/>
      <c r="M278" s="38">
        <f>SUM(M266:M277)</f>
        <v>210</v>
      </c>
      <c r="N278" s="39"/>
      <c r="O278" s="38">
        <f>SUM(O266:O277)</f>
        <v>257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Wellington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182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201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174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191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165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177</v>
      </c>
    </row>
    <row r="281" spans="2:15" s="8" customFormat="1" ht="15.6" hidden="1" x14ac:dyDescent="0.35">
      <c r="B281" s="8" t="str">
        <f t="shared" si="77"/>
        <v>Wellington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178</v>
      </c>
      <c r="F281" s="26">
        <f t="shared" si="79"/>
        <v>42491</v>
      </c>
      <c r="G281" s="27">
        <f>GETPIVOTDATA("report_count",Pivot!$B$7,"report_name",$C281,"reporting_month",$F281,"master_region",$B281)</f>
        <v>205</v>
      </c>
      <c r="H281" s="26">
        <f t="shared" si="80"/>
        <v>42125</v>
      </c>
      <c r="I281" s="27">
        <f>GETPIVOTDATA("report_count",Pivot!$B$7,"report_name",$C281,"reporting_month",$H281,"master_region",$B281)</f>
        <v>204</v>
      </c>
      <c r="J281" s="26">
        <f t="shared" si="81"/>
        <v>41760</v>
      </c>
      <c r="K281" s="27">
        <f>GETPIVOTDATA("report_count",Pivot!$B$7,"report_name",$C281,"reporting_month",$J281,"master_region",$B281)</f>
        <v>176</v>
      </c>
      <c r="L281" s="26">
        <f t="shared" si="82"/>
        <v>41395</v>
      </c>
      <c r="M281" s="27">
        <f>GETPIVOTDATA("report_count",Pivot!$B$7,"report_name",$C281,"reporting_month",$L281,"master_region",$B281)</f>
        <v>267</v>
      </c>
      <c r="N281" s="26">
        <f t="shared" si="83"/>
        <v>41030</v>
      </c>
      <c r="O281" s="27">
        <f>GETPIVOTDATA("report_count",Pivot!$B$7,"report_name",$C281,"reporting_month",$N281,"master_region",$B281)</f>
        <v>171</v>
      </c>
    </row>
    <row r="282" spans="2:15" s="8" customFormat="1" ht="15.6" hidden="1" x14ac:dyDescent="0.35">
      <c r="B282" s="8" t="str">
        <f t="shared" si="77"/>
        <v>Wellington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197</v>
      </c>
      <c r="F282" s="26">
        <f t="shared" si="79"/>
        <v>42522</v>
      </c>
      <c r="G282" s="27">
        <f>GETPIVOTDATA("report_count",Pivot!$B$7,"report_name",$C282,"reporting_month",$F282,"master_region",$B282)</f>
        <v>261</v>
      </c>
      <c r="H282" s="26">
        <f t="shared" si="80"/>
        <v>42156</v>
      </c>
      <c r="I282" s="27">
        <f>GETPIVOTDATA("report_count",Pivot!$B$7,"report_name",$C282,"reporting_month",$H282,"master_region",$B282)</f>
        <v>157</v>
      </c>
      <c r="J282" s="26">
        <f t="shared" si="81"/>
        <v>41791</v>
      </c>
      <c r="K282" s="27">
        <f>GETPIVOTDATA("report_count",Pivot!$B$7,"report_name",$C282,"reporting_month",$J282,"master_region",$B282)</f>
        <v>176</v>
      </c>
      <c r="L282" s="26">
        <f t="shared" si="82"/>
        <v>41426</v>
      </c>
      <c r="M282" s="27">
        <f>GETPIVOTDATA("report_count",Pivot!$B$7,"report_name",$C282,"reporting_month",$L282,"master_region",$B282)</f>
        <v>175</v>
      </c>
      <c r="N282" s="26">
        <f t="shared" si="83"/>
        <v>41061</v>
      </c>
      <c r="O282" s="27">
        <f>GETPIVOTDATA("report_count",Pivot!$B$7,"report_name",$C282,"reporting_month",$N282,"master_region",$B282)</f>
        <v>201</v>
      </c>
    </row>
    <row r="283" spans="2:15" s="8" customFormat="1" ht="15.6" hidden="1" x14ac:dyDescent="0.35">
      <c r="B283" s="8" t="str">
        <f t="shared" si="77"/>
        <v>Wellington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153</v>
      </c>
      <c r="F283" s="26">
        <f t="shared" si="79"/>
        <v>42552</v>
      </c>
      <c r="G283" s="27">
        <f>GETPIVOTDATA("report_count",Pivot!$B$7,"report_name",$C283,"reporting_month",$F283,"master_region",$B283)</f>
        <v>213</v>
      </c>
      <c r="H283" s="26">
        <f t="shared" si="80"/>
        <v>42186</v>
      </c>
      <c r="I283" s="27">
        <f>GETPIVOTDATA("report_count",Pivot!$B$7,"report_name",$C283,"reporting_month",$H283,"master_region",$B283)</f>
        <v>248</v>
      </c>
      <c r="J283" s="26">
        <f t="shared" si="81"/>
        <v>41821</v>
      </c>
      <c r="K283" s="27">
        <f>GETPIVOTDATA("report_count",Pivot!$B$7,"report_name",$C283,"reporting_month",$J283,"master_region",$B283)</f>
        <v>169</v>
      </c>
      <c r="L283" s="26">
        <f t="shared" si="82"/>
        <v>41456</v>
      </c>
      <c r="M283" s="27">
        <f>GETPIVOTDATA("report_count",Pivot!$B$7,"report_name",$C283,"reporting_month",$L283,"master_region",$B283)</f>
        <v>217</v>
      </c>
      <c r="N283" s="26">
        <f t="shared" si="83"/>
        <v>41091</v>
      </c>
      <c r="O283" s="27">
        <f>GETPIVOTDATA("report_count",Pivot!$B$7,"report_name",$C283,"reporting_month",$N283,"master_region",$B283)</f>
        <v>194</v>
      </c>
    </row>
    <row r="284" spans="2:15" s="8" customFormat="1" ht="15.6" hidden="1" x14ac:dyDescent="0.35">
      <c r="B284" s="8" t="str">
        <f t="shared" si="77"/>
        <v>Wellington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158</v>
      </c>
      <c r="F284" s="26">
        <f t="shared" si="79"/>
        <v>42583</v>
      </c>
      <c r="G284" s="27">
        <f>GETPIVOTDATA("report_count",Pivot!$B$7,"report_name",$C284,"reporting_month",$F284,"master_region",$B284)</f>
        <v>240</v>
      </c>
      <c r="H284" s="26">
        <f t="shared" si="80"/>
        <v>42217</v>
      </c>
      <c r="I284" s="27">
        <f>GETPIVOTDATA("report_count",Pivot!$B$7,"report_name",$C284,"reporting_month",$H284,"master_region",$B284)</f>
        <v>207</v>
      </c>
      <c r="J284" s="26">
        <f t="shared" si="81"/>
        <v>41852</v>
      </c>
      <c r="K284" s="27">
        <f>GETPIVOTDATA("report_count",Pivot!$B$7,"report_name",$C284,"reporting_month",$J284,"master_region",$B284)</f>
        <v>159</v>
      </c>
      <c r="L284" s="26">
        <f t="shared" si="82"/>
        <v>41487</v>
      </c>
      <c r="M284" s="27">
        <f>GETPIVOTDATA("report_count",Pivot!$B$7,"report_name",$C284,"reporting_month",$L284,"master_region",$B284)</f>
        <v>185</v>
      </c>
      <c r="N284" s="26">
        <f t="shared" si="83"/>
        <v>41122</v>
      </c>
      <c r="O284" s="27">
        <f>GETPIVOTDATA("report_count",Pivot!$B$7,"report_name",$C284,"reporting_month",$N284,"master_region",$B284)</f>
        <v>226</v>
      </c>
    </row>
    <row r="285" spans="2:15" s="8" customFormat="1" ht="15.6" hidden="1" x14ac:dyDescent="0.35">
      <c r="B285" s="8" t="str">
        <f t="shared" si="77"/>
        <v>Wellington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133</v>
      </c>
      <c r="F285" s="26">
        <f t="shared" si="79"/>
        <v>42614</v>
      </c>
      <c r="G285" s="27">
        <f>GETPIVOTDATA("report_count",Pivot!$B$7,"report_name",$C285,"reporting_month",$F285,"master_region",$B285)</f>
        <v>225</v>
      </c>
      <c r="H285" s="26">
        <f t="shared" si="80"/>
        <v>42248</v>
      </c>
      <c r="I285" s="27">
        <f>GETPIVOTDATA("report_count",Pivot!$B$7,"report_name",$C285,"reporting_month",$H285,"master_region",$B285)</f>
        <v>189</v>
      </c>
      <c r="J285" s="26">
        <f t="shared" si="81"/>
        <v>41883</v>
      </c>
      <c r="K285" s="27">
        <f>GETPIVOTDATA("report_count",Pivot!$B$7,"report_name",$C285,"reporting_month",$J285,"master_region",$B285)</f>
        <v>117</v>
      </c>
      <c r="L285" s="26">
        <f t="shared" si="82"/>
        <v>41518</v>
      </c>
      <c r="M285" s="27">
        <f>GETPIVOTDATA("report_count",Pivot!$B$7,"report_name",$C285,"reporting_month",$L285,"master_region",$B285)</f>
        <v>135</v>
      </c>
      <c r="N285" s="26">
        <f t="shared" si="83"/>
        <v>41153</v>
      </c>
      <c r="O285" s="27">
        <f>GETPIVOTDATA("report_count",Pivot!$B$7,"report_name",$C285,"reporting_month",$N285,"master_region",$B285)</f>
        <v>137</v>
      </c>
    </row>
    <row r="286" spans="2:15" s="8" customFormat="1" ht="15.6" hidden="1" x14ac:dyDescent="0.35">
      <c r="B286" s="8" t="str">
        <f t="shared" si="77"/>
        <v>Wellington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120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148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194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205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138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148</v>
      </c>
    </row>
    <row r="287" spans="2:15" s="8" customFormat="1" ht="15.6" hidden="1" x14ac:dyDescent="0.35">
      <c r="B287" s="8" t="str">
        <f t="shared" si="77"/>
        <v>Wellington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169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195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191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177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181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181</v>
      </c>
    </row>
    <row r="288" spans="2:15" s="8" customFormat="1" ht="15.6" hidden="1" x14ac:dyDescent="0.35">
      <c r="B288" s="8" t="str">
        <f t="shared" si="77"/>
        <v>Wellington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183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228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250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187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217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220</v>
      </c>
    </row>
    <row r="289" spans="2:15" s="8" customFormat="1" ht="15.6" hidden="1" x14ac:dyDescent="0.35">
      <c r="B289" s="8" t="str">
        <f t="shared" si="77"/>
        <v>Wellington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137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132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127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138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123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132</v>
      </c>
    </row>
    <row r="290" spans="2:15" s="8" customFormat="1" ht="15.6" hidden="1" x14ac:dyDescent="0.35">
      <c r="B290" s="8" t="str">
        <f t="shared" si="77"/>
        <v>Wellington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162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138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160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137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123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135</v>
      </c>
    </row>
    <row r="291" spans="2:15" s="8" customFormat="1" ht="15.6" hidden="1" x14ac:dyDescent="0.35">
      <c r="B291" s="8" t="str">
        <f t="shared" si="77"/>
        <v>Wellington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184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179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197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226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146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182</v>
      </c>
    </row>
    <row r="292" spans="2:15" s="8" customFormat="1" ht="15.6" hidden="1" x14ac:dyDescent="0.35">
      <c r="D292" s="26"/>
      <c r="E292" s="38">
        <f>SUM(E280:E291)</f>
        <v>1956</v>
      </c>
      <c r="F292" s="39"/>
      <c r="G292" s="38">
        <f>SUM(G280:G291)</f>
        <v>2365</v>
      </c>
      <c r="H292" s="39"/>
      <c r="I292" s="38">
        <f>SUM(I280:I291)</f>
        <v>2298</v>
      </c>
      <c r="J292" s="39"/>
      <c r="K292" s="38">
        <f>SUM(K280:K291)</f>
        <v>2058</v>
      </c>
      <c r="L292" s="39"/>
      <c r="M292" s="38">
        <f>SUM(M280:M291)</f>
        <v>2072</v>
      </c>
      <c r="N292" s="39"/>
      <c r="O292" s="38">
        <f>SUM(O280:O291)</f>
        <v>2104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5">
        <f>M249</f>
        <v>8681</v>
      </c>
      <c r="G317" s="48">
        <f>M264</f>
        <v>667</v>
      </c>
      <c r="H317" s="48">
        <f>M278</f>
        <v>210</v>
      </c>
      <c r="I317" s="45">
        <f>M292</f>
        <v>2072</v>
      </c>
    </row>
    <row r="318" spans="5:9" s="8" customFormat="1" ht="15.6" x14ac:dyDescent="0.35">
      <c r="E318" s="35">
        <f>C34</f>
        <v>42064</v>
      </c>
      <c r="F318" s="46">
        <f>K249</f>
        <v>8462</v>
      </c>
      <c r="G318" s="49">
        <f>K264</f>
        <v>863</v>
      </c>
      <c r="H318" s="49">
        <f>K278</f>
        <v>172</v>
      </c>
      <c r="I318" s="46">
        <f>K292</f>
        <v>2058</v>
      </c>
    </row>
    <row r="319" spans="5:9" s="8" customFormat="1" ht="15.6" x14ac:dyDescent="0.35">
      <c r="E319" s="32">
        <f>C35</f>
        <v>42430</v>
      </c>
      <c r="F319" s="45">
        <f>I249</f>
        <v>9065</v>
      </c>
      <c r="G319" s="48">
        <f>I264</f>
        <v>865</v>
      </c>
      <c r="H319" s="48">
        <f>I278</f>
        <v>170</v>
      </c>
      <c r="I319" s="45">
        <f>I292</f>
        <v>2298</v>
      </c>
    </row>
    <row r="320" spans="5:9" s="8" customFormat="1" ht="15.6" x14ac:dyDescent="0.35">
      <c r="E320" s="35">
        <f>C36</f>
        <v>42795</v>
      </c>
      <c r="F320" s="46">
        <f>G249</f>
        <v>9138</v>
      </c>
      <c r="G320" s="49">
        <f>G264</f>
        <v>656</v>
      </c>
      <c r="H320" s="49">
        <f>G278</f>
        <v>178</v>
      </c>
      <c r="I320" s="46">
        <f>G292</f>
        <v>2365</v>
      </c>
    </row>
    <row r="321" spans="3:9" s="8" customFormat="1" ht="15.6" x14ac:dyDescent="0.35">
      <c r="E321" s="32">
        <f>C37</f>
        <v>43160</v>
      </c>
      <c r="F321" s="45">
        <f>E249</f>
        <v>7835</v>
      </c>
      <c r="G321" s="48">
        <f>E264</f>
        <v>507</v>
      </c>
      <c r="H321" s="48">
        <f>E278</f>
        <v>141</v>
      </c>
      <c r="I321" s="45">
        <f>E292</f>
        <v>1956</v>
      </c>
    </row>
    <row r="322" spans="3:9" s="8" customFormat="1" ht="15.6" x14ac:dyDescent="0.35">
      <c r="I322" s="50"/>
    </row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0.74643164230438519</v>
      </c>
      <c r="E324" s="42">
        <f>G317/SUM($F317:$I317)</f>
        <v>5.7351676698194326E-2</v>
      </c>
      <c r="F324" s="42">
        <f>H317/SUM($F317:$I317)</f>
        <v>1.8056749785038694E-2</v>
      </c>
      <c r="G324" s="42">
        <f>I317/SUM($F317:$I317)</f>
        <v>0.17815993121238177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0.73232366940718308</v>
      </c>
      <c r="E325" s="42">
        <f>G318/SUM($F318:$I318)</f>
        <v>7.4686282994374728E-2</v>
      </c>
      <c r="F325" s="42">
        <f>H318/SUM($F318:$I318)</f>
        <v>1.4885331025530073E-2</v>
      </c>
      <c r="G325" s="42">
        <f>I318/SUM($F318:$I318)</f>
        <v>0.17810471657291216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0.73116631714792713</v>
      </c>
      <c r="E326" s="42">
        <f>G319/SUM($F319:$I319)</f>
        <v>6.9769317631876104E-2</v>
      </c>
      <c r="F326" s="42">
        <f>H319/SUM($F319:$I319)</f>
        <v>1.3711889014357154E-2</v>
      </c>
      <c r="G326" s="42">
        <f>I319/SUM($F319:$I319)</f>
        <v>0.18535247620583964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0.74069871119396935</v>
      </c>
      <c r="E327" s="42">
        <f>G320/SUM($F320:$I320)</f>
        <v>5.3173380886763398E-2</v>
      </c>
      <c r="F327" s="42">
        <f>H320/SUM($F320:$I320)</f>
        <v>1.4428142984518116E-2</v>
      </c>
      <c r="G327" s="42">
        <f>I320/SUM($F320:$I320)</f>
        <v>0.19169976493474913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0.7505508190439697</v>
      </c>
      <c r="E328" s="42">
        <f>G321/SUM($F321:$I321)</f>
        <v>4.8567870485678705E-2</v>
      </c>
      <c r="F328" s="42">
        <f>H321/SUM($F321:$I321)</f>
        <v>1.3507040904301179E-2</v>
      </c>
      <c r="G328" s="42">
        <f>I321/SUM($F321:$I321)</f>
        <v>0.18737426956605038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234E-3927-4B54-8223-F4F3D3CDD6CE}">
  <sheetPr codeName="Sheet6"/>
  <dimension ref="A1:R419"/>
  <sheetViews>
    <sheetView showGridLines="0" zoomScale="70" zoomScaleNormal="70" workbookViewId="0">
      <selection activeCell="C309" sqref="C309"/>
    </sheetView>
  </sheetViews>
  <sheetFormatPr defaultColWidth="0" defaultRowHeight="14.4" custom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Christchurch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1</v>
      </c>
      <c r="C6" s="7" t="str">
        <f>$B$6&amp;" residential mortgage registrations"</f>
        <v>Christchurch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Christchurch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822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1221</v>
      </c>
      <c r="G8" s="26">
        <f t="shared" si="2"/>
        <v>42095</v>
      </c>
      <c r="H8" s="27">
        <f>GETPIVOTDATA("report_count",Pivot!$B$7,"report_name","Mortgage Registrations","reporting_month",$G8,"master_region",$B8)</f>
        <v>1168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1049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1002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845</v>
      </c>
    </row>
    <row r="9" spans="1:18" s="8" customFormat="1" ht="15.6" hidden="1" x14ac:dyDescent="0.35">
      <c r="B9" s="8" t="str">
        <f t="shared" si="0"/>
        <v>Christchurch</v>
      </c>
      <c r="C9" s="26">
        <f t="shared" si="1"/>
        <v>42856</v>
      </c>
      <c r="D9" s="27">
        <f>GETPIVOTDATA("report_count",Pivot!$B$7,"report_name","Mortgage Registrations","reporting_month",$C9,"master_region",$B9)</f>
        <v>996</v>
      </c>
      <c r="E9" s="26">
        <f t="shared" si="2"/>
        <v>42491</v>
      </c>
      <c r="F9" s="27">
        <f>GETPIVOTDATA("report_count",Pivot!$B$7,"report_name","Mortgage Registrations","reporting_month",$E9,"master_region",$B9)</f>
        <v>1275</v>
      </c>
      <c r="G9" s="26">
        <f t="shared" si="2"/>
        <v>42125</v>
      </c>
      <c r="H9" s="27">
        <f>GETPIVOTDATA("report_count",Pivot!$B$7,"report_name","Mortgage Registrations","reporting_month",$G9,"master_region",$B9)</f>
        <v>1234</v>
      </c>
      <c r="I9" s="26">
        <f t="shared" si="3"/>
        <v>41760</v>
      </c>
      <c r="J9" s="27">
        <f>GETPIVOTDATA("report_count",Pivot!$B$7,"report_name","Mortgage Registrations","reporting_month",$I9,"master_region",$B9)</f>
        <v>1088</v>
      </c>
      <c r="K9" s="26">
        <f t="shared" si="4"/>
        <v>41395</v>
      </c>
      <c r="L9" s="27">
        <f>GETPIVOTDATA("report_count",Pivot!$B$7,"report_name","Mortgage Registrations","reporting_month",$K9,"master_region",$B9)</f>
        <v>1133</v>
      </c>
      <c r="M9" s="26">
        <f t="shared" si="5"/>
        <v>41030</v>
      </c>
      <c r="N9" s="27">
        <f>GETPIVOTDATA("report_count",Pivot!$B$7,"report_name","Mortgage Registrations","reporting_month",$M9,"master_region",$B9)</f>
        <v>930</v>
      </c>
    </row>
    <row r="10" spans="1:18" s="8" customFormat="1" ht="15.6" hidden="1" x14ac:dyDescent="0.35">
      <c r="B10" s="8" t="str">
        <f t="shared" si="0"/>
        <v>Christchurch</v>
      </c>
      <c r="C10" s="26">
        <f t="shared" si="1"/>
        <v>42887</v>
      </c>
      <c r="D10" s="27">
        <f>GETPIVOTDATA("report_count",Pivot!$B$7,"report_name","Mortgage Registrations","reporting_month",$C10,"master_region",$B10)</f>
        <v>1020</v>
      </c>
      <c r="E10" s="26">
        <f t="shared" si="2"/>
        <v>42522</v>
      </c>
      <c r="F10" s="27">
        <f>GETPIVOTDATA("report_count",Pivot!$B$7,"report_name","Mortgage Registrations","reporting_month",$E10,"master_region",$B10)</f>
        <v>1164</v>
      </c>
      <c r="G10" s="26">
        <f t="shared" si="2"/>
        <v>42156</v>
      </c>
      <c r="H10" s="27">
        <f>GETPIVOTDATA("report_count",Pivot!$B$7,"report_name","Mortgage Registrations","reporting_month",$G10,"master_region",$B10)</f>
        <v>1140</v>
      </c>
      <c r="I10" s="26">
        <f t="shared" si="3"/>
        <v>41791</v>
      </c>
      <c r="J10" s="27">
        <f>GETPIVOTDATA("report_count",Pivot!$B$7,"report_name","Mortgage Registrations","reporting_month",$I10,"master_region",$B10)</f>
        <v>929</v>
      </c>
      <c r="K10" s="26">
        <f t="shared" si="4"/>
        <v>41426</v>
      </c>
      <c r="L10" s="27">
        <f>GETPIVOTDATA("report_count",Pivot!$B$7,"report_name","Mortgage Registrations","reporting_month",$K10,"master_region",$B10)</f>
        <v>997</v>
      </c>
      <c r="M10" s="26">
        <f t="shared" si="5"/>
        <v>41061</v>
      </c>
      <c r="N10" s="27">
        <f>GETPIVOTDATA("report_count",Pivot!$B$7,"report_name","Mortgage Registrations","reporting_month",$M10,"master_region",$B10)</f>
        <v>933</v>
      </c>
    </row>
    <row r="11" spans="1:18" s="8" customFormat="1" ht="15.6" hidden="1" x14ac:dyDescent="0.35">
      <c r="B11" s="8" t="str">
        <f t="shared" si="0"/>
        <v>Christchurch</v>
      </c>
      <c r="C11" s="26">
        <f t="shared" si="1"/>
        <v>42917</v>
      </c>
      <c r="D11" s="27">
        <f>GETPIVOTDATA("report_count",Pivot!$B$7,"report_name","Mortgage Registrations","reporting_month",$C11,"master_region",$B11)</f>
        <v>837</v>
      </c>
      <c r="E11" s="26">
        <f t="shared" si="2"/>
        <v>42552</v>
      </c>
      <c r="F11" s="27">
        <f>GETPIVOTDATA("report_count",Pivot!$B$7,"report_name","Mortgage Registrations","reporting_month",$E11,"master_region",$B11)</f>
        <v>1150</v>
      </c>
      <c r="G11" s="26">
        <f t="shared" si="2"/>
        <v>42186</v>
      </c>
      <c r="H11" s="27">
        <f>GETPIVOTDATA("report_count",Pivot!$B$7,"report_name","Mortgage Registrations","reporting_month",$G11,"master_region",$B11)</f>
        <v>1145</v>
      </c>
      <c r="I11" s="26">
        <f t="shared" si="3"/>
        <v>41821</v>
      </c>
      <c r="J11" s="27">
        <f>GETPIVOTDATA("report_count",Pivot!$B$7,"report_name","Mortgage Registrations","reporting_month",$I11,"master_region",$B11)</f>
        <v>1093</v>
      </c>
      <c r="K11" s="26">
        <f t="shared" si="4"/>
        <v>41456</v>
      </c>
      <c r="L11" s="27">
        <f>GETPIVOTDATA("report_count",Pivot!$B$7,"report_name","Mortgage Registrations","reporting_month",$K11,"master_region",$B11)</f>
        <v>976</v>
      </c>
      <c r="M11" s="26">
        <f t="shared" si="5"/>
        <v>41091</v>
      </c>
      <c r="N11" s="27">
        <f>GETPIVOTDATA("report_count",Pivot!$B$7,"report_name","Mortgage Registrations","reporting_month",$M11,"master_region",$B11)</f>
        <v>880</v>
      </c>
    </row>
    <row r="12" spans="1:18" s="8" customFormat="1" ht="15.6" hidden="1" x14ac:dyDescent="0.35">
      <c r="B12" s="8" t="str">
        <f t="shared" si="0"/>
        <v>Christchurch</v>
      </c>
      <c r="C12" s="26">
        <f t="shared" si="1"/>
        <v>42948</v>
      </c>
      <c r="D12" s="27">
        <f>GETPIVOTDATA("report_count",Pivot!$B$7,"report_name","Mortgage Registrations","reporting_month",$C12,"master_region",$B12)</f>
        <v>849</v>
      </c>
      <c r="E12" s="26">
        <f t="shared" si="2"/>
        <v>42583</v>
      </c>
      <c r="F12" s="27">
        <f>GETPIVOTDATA("report_count",Pivot!$B$7,"report_name","Mortgage Registrations","reporting_month",$E12,"master_region",$B12)</f>
        <v>1125</v>
      </c>
      <c r="G12" s="26">
        <f t="shared" si="2"/>
        <v>42217</v>
      </c>
      <c r="H12" s="27">
        <f>GETPIVOTDATA("report_count",Pivot!$B$7,"report_name","Mortgage Registrations","reporting_month",$G12,"master_region",$B12)</f>
        <v>1038</v>
      </c>
      <c r="I12" s="26">
        <f t="shared" si="3"/>
        <v>41852</v>
      </c>
      <c r="J12" s="27">
        <f>GETPIVOTDATA("report_count",Pivot!$B$7,"report_name","Mortgage Registrations","reporting_month",$I12,"master_region",$B12)</f>
        <v>1007</v>
      </c>
      <c r="K12" s="26">
        <f t="shared" si="4"/>
        <v>41487</v>
      </c>
      <c r="L12" s="27">
        <f>GETPIVOTDATA("report_count",Pivot!$B$7,"report_name","Mortgage Registrations","reporting_month",$K12,"master_region",$B12)</f>
        <v>995</v>
      </c>
      <c r="M12" s="26">
        <f t="shared" si="5"/>
        <v>41122</v>
      </c>
      <c r="N12" s="27">
        <f>GETPIVOTDATA("report_count",Pivot!$B$7,"report_name","Mortgage Registrations","reporting_month",$M12,"master_region",$B12)</f>
        <v>890</v>
      </c>
    </row>
    <row r="13" spans="1:18" s="8" customFormat="1" ht="15.6" hidden="1" x14ac:dyDescent="0.35">
      <c r="B13" s="8" t="str">
        <f t="shared" si="0"/>
        <v>Christchurch</v>
      </c>
      <c r="C13" s="26">
        <f t="shared" si="1"/>
        <v>42979</v>
      </c>
      <c r="D13" s="27">
        <f>GETPIVOTDATA("report_count",Pivot!$B$7,"report_name","Mortgage Registrations","reporting_month",$C13,"master_region",$B13)</f>
        <v>784</v>
      </c>
      <c r="E13" s="26">
        <f t="shared" si="2"/>
        <v>42614</v>
      </c>
      <c r="F13" s="27">
        <f>GETPIVOTDATA("report_count",Pivot!$B$7,"report_name","Mortgage Registrations","reporting_month",$E13,"master_region",$B13)</f>
        <v>1024</v>
      </c>
      <c r="G13" s="26">
        <f t="shared" si="2"/>
        <v>42248</v>
      </c>
      <c r="H13" s="27">
        <f>GETPIVOTDATA("report_count",Pivot!$B$7,"report_name","Mortgage Registrations","reporting_month",$G13,"master_region",$B13)</f>
        <v>1001</v>
      </c>
      <c r="I13" s="26">
        <f t="shared" si="3"/>
        <v>41883</v>
      </c>
      <c r="J13" s="27">
        <f>GETPIVOTDATA("report_count",Pivot!$B$7,"report_name","Mortgage Registrations","reporting_month",$I13,"master_region",$B13)</f>
        <v>917</v>
      </c>
      <c r="K13" s="26">
        <f t="shared" si="4"/>
        <v>41518</v>
      </c>
      <c r="L13" s="27">
        <f>GETPIVOTDATA("report_count",Pivot!$B$7,"report_name","Mortgage Registrations","reporting_month",$K13,"master_region",$B13)</f>
        <v>885</v>
      </c>
      <c r="M13" s="26">
        <f t="shared" si="5"/>
        <v>41153</v>
      </c>
      <c r="N13" s="27">
        <f>GETPIVOTDATA("report_count",Pivot!$B$7,"report_name","Mortgage Registrations","reporting_month",$M13,"master_region",$B13)</f>
        <v>815</v>
      </c>
    </row>
    <row r="14" spans="1:18" s="8" customFormat="1" ht="15.6" hidden="1" x14ac:dyDescent="0.35">
      <c r="B14" s="8" t="str">
        <f t="shared" si="0"/>
        <v>Christchurch</v>
      </c>
      <c r="C14" s="26">
        <f t="shared" si="1"/>
        <v>43009</v>
      </c>
      <c r="D14" s="27">
        <f>GETPIVOTDATA("report_count",Pivot!$B$7,"report_name","Mortgage Registrations","reporting_month",$C14,"master_region",$B14)</f>
        <v>789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996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1201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1058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952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780</v>
      </c>
    </row>
    <row r="15" spans="1:18" s="8" customFormat="1" ht="15.6" hidden="1" x14ac:dyDescent="0.35">
      <c r="B15" s="8" t="str">
        <f t="shared" si="0"/>
        <v>Christchurch</v>
      </c>
      <c r="C15" s="26">
        <f t="shared" si="1"/>
        <v>43040</v>
      </c>
      <c r="D15" s="27">
        <f>GETPIVOTDATA("report_count",Pivot!$B$7,"report_name","Mortgage Registrations","reporting_month",$C15,"master_region",$B15)</f>
        <v>754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965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1120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1015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1046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977</v>
      </c>
    </row>
    <row r="16" spans="1:18" s="8" customFormat="1" ht="15.6" hidden="1" x14ac:dyDescent="0.35">
      <c r="B16" s="8" t="str">
        <f t="shared" si="0"/>
        <v>Christchurch</v>
      </c>
      <c r="C16" s="26">
        <f t="shared" si="1"/>
        <v>43070</v>
      </c>
      <c r="D16" s="27">
        <f>GETPIVOTDATA("report_count",Pivot!$B$7,"report_name","Mortgage Registrations","reporting_month",$C16,"master_region",$B16)</f>
        <v>1018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1189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1291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1274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1133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954</v>
      </c>
    </row>
    <row r="17" spans="2:14" s="8" customFormat="1" ht="15.6" hidden="1" x14ac:dyDescent="0.35">
      <c r="B17" s="8" t="str">
        <f t="shared" si="0"/>
        <v>Christchurch</v>
      </c>
      <c r="C17" s="26">
        <f t="shared" si="1"/>
        <v>43101</v>
      </c>
      <c r="D17" s="27">
        <f>GETPIVOTDATA("report_count",Pivot!$B$7,"report_name","Mortgage Registrations","reporting_month",$C17,"master_region",$B17)</f>
        <v>546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655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856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881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718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707</v>
      </c>
    </row>
    <row r="18" spans="2:14" s="8" customFormat="1" ht="15.6" hidden="1" x14ac:dyDescent="0.35">
      <c r="B18" s="8" t="str">
        <f t="shared" si="0"/>
        <v>Christchurch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721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784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913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859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762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718</v>
      </c>
    </row>
    <row r="19" spans="2:14" s="8" customFormat="1" ht="15.6" hidden="1" x14ac:dyDescent="0.35">
      <c r="B19" s="8" t="str">
        <f t="shared" si="0"/>
        <v>Christchurch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939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1059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1109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1168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1115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1104</v>
      </c>
    </row>
    <row r="20" spans="2:14" s="8" customFormat="1" ht="15.6" hidden="1" x14ac:dyDescent="0.35">
      <c r="C20" s="26"/>
      <c r="D20" s="28">
        <f>SUM(D8:D19)</f>
        <v>10075</v>
      </c>
      <c r="F20" s="28">
        <f>SUM(F8:F19)</f>
        <v>12607</v>
      </c>
      <c r="H20" s="28">
        <f>SUM(H8:H19)</f>
        <v>13216</v>
      </c>
      <c r="J20" s="28">
        <f>SUM(J8:J19)</f>
        <v>12338</v>
      </c>
      <c r="L20" s="28">
        <f>SUM(L8:L19)</f>
        <v>11714</v>
      </c>
      <c r="N20" s="28">
        <f>SUM(N8:N19)</f>
        <v>10533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Christchurch</v>
      </c>
      <c r="C32" s="26">
        <f>M19</f>
        <v>41334</v>
      </c>
      <c r="D32" s="30">
        <f>N20</f>
        <v>10533</v>
      </c>
      <c r="E32" s="30">
        <f>GETPIVOTDATA("report_count",Pivot!$B$7,"report_name","Mortgaged","reporting_month",$C32,"master_region",$B32)</f>
        <v>88508</v>
      </c>
      <c r="F32" s="31"/>
    </row>
    <row r="33" spans="2:18" s="8" customFormat="1" ht="15.6" x14ac:dyDescent="0.35">
      <c r="B33" s="8" t="str">
        <f t="shared" si="0"/>
        <v>Christchurch</v>
      </c>
      <c r="C33" s="32">
        <f>K19</f>
        <v>41699</v>
      </c>
      <c r="D33" s="33">
        <f>L20</f>
        <v>11714</v>
      </c>
      <c r="E33" s="43">
        <f>GETPIVOTDATA("report_count",Pivot!$B$7,"report_name","Mortgaged","reporting_month",$C33,"master_region",$B33)</f>
        <v>89357</v>
      </c>
      <c r="F33" s="34">
        <f>D33/D32-1</f>
        <v>0.11212380138611988</v>
      </c>
    </row>
    <row r="34" spans="2:18" s="8" customFormat="1" ht="15.6" x14ac:dyDescent="0.35">
      <c r="B34" s="8" t="str">
        <f t="shared" si="0"/>
        <v>Christchurch</v>
      </c>
      <c r="C34" s="35">
        <f>I19</f>
        <v>42064</v>
      </c>
      <c r="D34" s="30">
        <f>J20</f>
        <v>12338</v>
      </c>
      <c r="E34" s="44">
        <f>GETPIVOTDATA("report_count",Pivot!$B$7,"report_name","Mortgaged","reporting_month",$C34,"master_region",$B34)</f>
        <v>92084</v>
      </c>
      <c r="F34" s="36">
        <f>D34/D33-1</f>
        <v>5.3269591941266903E-2</v>
      </c>
    </row>
    <row r="35" spans="2:18" s="8" customFormat="1" ht="15.6" x14ac:dyDescent="0.35">
      <c r="B35" s="8" t="str">
        <f t="shared" si="0"/>
        <v>Christchurch</v>
      </c>
      <c r="C35" s="32">
        <f>G19</f>
        <v>42430</v>
      </c>
      <c r="D35" s="33">
        <f>H20</f>
        <v>13216</v>
      </c>
      <c r="E35" s="43">
        <f>GETPIVOTDATA("report_count",Pivot!$B$7,"report_name","Mortgaged","reporting_month",$C35,"master_region",$B35)</f>
        <v>93549</v>
      </c>
      <c r="F35" s="37">
        <f>D35/D34-1</f>
        <v>7.116226292754102E-2</v>
      </c>
    </row>
    <row r="36" spans="2:18" s="8" customFormat="1" ht="15.6" x14ac:dyDescent="0.35">
      <c r="B36" s="8" t="str">
        <f t="shared" si="0"/>
        <v>Christchurch</v>
      </c>
      <c r="C36" s="35">
        <f>E19</f>
        <v>42795</v>
      </c>
      <c r="D36" s="30">
        <f>F20</f>
        <v>12607</v>
      </c>
      <c r="E36" s="44">
        <f>GETPIVOTDATA("report_count",Pivot!$B$7,"report_name","Mortgaged","reporting_month",$C36,"master_region",$B36)</f>
        <v>95308</v>
      </c>
      <c r="F36" s="31">
        <f>D36/D35-1</f>
        <v>-4.6080508474576232E-2</v>
      </c>
    </row>
    <row r="37" spans="2:18" s="8" customFormat="1" ht="15.6" x14ac:dyDescent="0.35">
      <c r="B37" s="8" t="str">
        <f t="shared" si="0"/>
        <v>Christchurch</v>
      </c>
      <c r="C37" s="32">
        <f>C19</f>
        <v>43160</v>
      </c>
      <c r="D37" s="33">
        <f>D20</f>
        <v>10075</v>
      </c>
      <c r="E37" s="43">
        <f>GETPIVOTDATA("report_count",Pivot!$B$7,"report_name","Mortgaged","reporting_month",$C37,"master_region",$B37)</f>
        <v>95822</v>
      </c>
      <c r="F37" s="37">
        <f>D37/D36-1</f>
        <v>-0.2008408027286428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Christchurch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Christchurch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791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1107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1040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979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920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693</v>
      </c>
    </row>
    <row r="49" spans="2:14" s="8" customFormat="1" ht="15.6" hidden="1" x14ac:dyDescent="0.35">
      <c r="B49" s="8" t="str">
        <f t="shared" si="6"/>
        <v>Christchurch</v>
      </c>
      <c r="C49" s="26">
        <f t="shared" si="7"/>
        <v>42856</v>
      </c>
      <c r="D49" s="27">
        <f>GETPIVOTDATA("report_count",Pivot!$B$7,"report_name","Mortgage Discharges","reporting_month",$C49,"master_region",$B49)</f>
        <v>994</v>
      </c>
      <c r="E49" s="26">
        <f t="shared" si="8"/>
        <v>42491</v>
      </c>
      <c r="F49" s="27">
        <f>GETPIVOTDATA("report_count",Pivot!$B$7,"report_name","Mortgage Discharges","reporting_month",$E49,"master_region",$B49)</f>
        <v>1050</v>
      </c>
      <c r="G49" s="26">
        <f t="shared" si="9"/>
        <v>42125</v>
      </c>
      <c r="H49" s="27">
        <f>GETPIVOTDATA("report_count",Pivot!$B$7,"report_name","Mortgage Discharges","reporting_month",$G49,"master_region",$B49)</f>
        <v>1202</v>
      </c>
      <c r="I49" s="26">
        <f t="shared" si="10"/>
        <v>41760</v>
      </c>
      <c r="J49" s="27">
        <f>GETPIVOTDATA("report_count",Pivot!$B$7,"report_name","Mortgage Discharges","reporting_month",$I49,"master_region",$B49)</f>
        <v>1045</v>
      </c>
      <c r="K49" s="26">
        <f t="shared" si="11"/>
        <v>41395</v>
      </c>
      <c r="L49" s="27">
        <f>GETPIVOTDATA("report_count",Pivot!$B$7,"report_name","Mortgage Discharges","reporting_month",$K49,"master_region",$B49)</f>
        <v>1059</v>
      </c>
      <c r="M49" s="26">
        <f t="shared" si="12"/>
        <v>41030</v>
      </c>
      <c r="N49" s="27">
        <f>GETPIVOTDATA("report_count",Pivot!$B$7,"report_name","Mortgage Discharges","reporting_month",$M49,"master_region",$B49)</f>
        <v>861</v>
      </c>
    </row>
    <row r="50" spans="2:14" s="8" customFormat="1" ht="15.6" hidden="1" x14ac:dyDescent="0.35">
      <c r="B50" s="8" t="str">
        <f t="shared" si="6"/>
        <v>Christchurch</v>
      </c>
      <c r="C50" s="26">
        <f t="shared" si="7"/>
        <v>42887</v>
      </c>
      <c r="D50" s="27">
        <f>GETPIVOTDATA("report_count",Pivot!$B$7,"report_name","Mortgage Discharges","reporting_month",$C50,"master_region",$B50)</f>
        <v>929</v>
      </c>
      <c r="E50" s="26">
        <f t="shared" si="8"/>
        <v>42522</v>
      </c>
      <c r="F50" s="27">
        <f>GETPIVOTDATA("report_count",Pivot!$B$7,"report_name","Mortgage Discharges","reporting_month",$E50,"master_region",$B50)</f>
        <v>986</v>
      </c>
      <c r="G50" s="26">
        <f t="shared" si="9"/>
        <v>42156</v>
      </c>
      <c r="H50" s="27">
        <f>GETPIVOTDATA("report_count",Pivot!$B$7,"report_name","Mortgage Discharges","reporting_month",$G50,"master_region",$B50)</f>
        <v>1016</v>
      </c>
      <c r="I50" s="26">
        <f t="shared" si="10"/>
        <v>41791</v>
      </c>
      <c r="J50" s="27">
        <f>GETPIVOTDATA("report_count",Pivot!$B$7,"report_name","Mortgage Discharges","reporting_month",$I50,"master_region",$B50)</f>
        <v>847</v>
      </c>
      <c r="K50" s="26">
        <f t="shared" si="11"/>
        <v>41426</v>
      </c>
      <c r="L50" s="27">
        <f>GETPIVOTDATA("report_count",Pivot!$B$7,"report_name","Mortgage Discharges","reporting_month",$K50,"master_region",$B50)</f>
        <v>874</v>
      </c>
      <c r="M50" s="26">
        <f t="shared" si="12"/>
        <v>41061</v>
      </c>
      <c r="N50" s="27">
        <f>GETPIVOTDATA("report_count",Pivot!$B$7,"report_name","Mortgage Discharges","reporting_month",$M50,"master_region",$B50)</f>
        <v>880</v>
      </c>
    </row>
    <row r="51" spans="2:14" s="8" customFormat="1" ht="15.6" hidden="1" x14ac:dyDescent="0.35">
      <c r="B51" s="8" t="str">
        <f t="shared" si="6"/>
        <v>Christchurch</v>
      </c>
      <c r="C51" s="26">
        <f t="shared" si="7"/>
        <v>42917</v>
      </c>
      <c r="D51" s="27">
        <f>GETPIVOTDATA("report_count",Pivot!$B$7,"report_name","Mortgage Discharges","reporting_month",$C51,"master_region",$B51)</f>
        <v>763</v>
      </c>
      <c r="E51" s="26">
        <f t="shared" si="8"/>
        <v>42552</v>
      </c>
      <c r="F51" s="27">
        <f>GETPIVOTDATA("report_count",Pivot!$B$7,"report_name","Mortgage Discharges","reporting_month",$E51,"master_region",$B51)</f>
        <v>1005</v>
      </c>
      <c r="G51" s="26">
        <f t="shared" si="9"/>
        <v>42186</v>
      </c>
      <c r="H51" s="27">
        <f>GETPIVOTDATA("report_count",Pivot!$B$7,"report_name","Mortgage Discharges","reporting_month",$G51,"master_region",$B51)</f>
        <v>1009</v>
      </c>
      <c r="I51" s="26">
        <f t="shared" si="10"/>
        <v>41821</v>
      </c>
      <c r="J51" s="27">
        <f>GETPIVOTDATA("report_count",Pivot!$B$7,"report_name","Mortgage Discharges","reporting_month",$I51,"master_region",$B51)</f>
        <v>988</v>
      </c>
      <c r="K51" s="26">
        <f t="shared" si="11"/>
        <v>41456</v>
      </c>
      <c r="L51" s="27">
        <f>GETPIVOTDATA("report_count",Pivot!$B$7,"report_name","Mortgage Discharges","reporting_month",$K51,"master_region",$B51)</f>
        <v>927</v>
      </c>
      <c r="M51" s="26">
        <f t="shared" si="12"/>
        <v>41091</v>
      </c>
      <c r="N51" s="27">
        <f>GETPIVOTDATA("report_count",Pivot!$B$7,"report_name","Mortgage Discharges","reporting_month",$M51,"master_region",$B51)</f>
        <v>856</v>
      </c>
    </row>
    <row r="52" spans="2:14" s="8" customFormat="1" ht="15.6" hidden="1" x14ac:dyDescent="0.35">
      <c r="B52" s="8" t="str">
        <f t="shared" si="6"/>
        <v>Christchurch</v>
      </c>
      <c r="C52" s="26">
        <f t="shared" si="7"/>
        <v>42948</v>
      </c>
      <c r="D52" s="27">
        <f>GETPIVOTDATA("report_count",Pivot!$B$7,"report_name","Mortgage Discharges","reporting_month",$C52,"master_region",$B52)</f>
        <v>798</v>
      </c>
      <c r="E52" s="26">
        <f t="shared" si="8"/>
        <v>42583</v>
      </c>
      <c r="F52" s="27">
        <f>GETPIVOTDATA("report_count",Pivot!$B$7,"report_name","Mortgage Discharges","reporting_month",$E52,"master_region",$B52)</f>
        <v>985</v>
      </c>
      <c r="G52" s="26">
        <f t="shared" si="9"/>
        <v>42217</v>
      </c>
      <c r="H52" s="27">
        <f>GETPIVOTDATA("report_count",Pivot!$B$7,"report_name","Mortgage Discharges","reporting_month",$G52,"master_region",$B52)</f>
        <v>1002</v>
      </c>
      <c r="I52" s="26">
        <f t="shared" si="10"/>
        <v>41852</v>
      </c>
      <c r="J52" s="27">
        <f>GETPIVOTDATA("report_count",Pivot!$B$7,"report_name","Mortgage Discharges","reporting_month",$I52,"master_region",$B52)</f>
        <v>925</v>
      </c>
      <c r="K52" s="26">
        <f t="shared" si="11"/>
        <v>41487</v>
      </c>
      <c r="L52" s="27">
        <f>GETPIVOTDATA("report_count",Pivot!$B$7,"report_name","Mortgage Discharges","reporting_month",$K52,"master_region",$B52)</f>
        <v>917</v>
      </c>
      <c r="M52" s="26">
        <f t="shared" si="12"/>
        <v>41122</v>
      </c>
      <c r="N52" s="27">
        <f>GETPIVOTDATA("report_count",Pivot!$B$7,"report_name","Mortgage Discharges","reporting_month",$M52,"master_region",$B52)</f>
        <v>840</v>
      </c>
    </row>
    <row r="53" spans="2:14" s="8" customFormat="1" ht="15.6" hidden="1" x14ac:dyDescent="0.35">
      <c r="B53" s="8" t="str">
        <f t="shared" si="6"/>
        <v>Christchurch</v>
      </c>
      <c r="C53" s="26">
        <f t="shared" si="7"/>
        <v>42979</v>
      </c>
      <c r="D53" s="27">
        <f>GETPIVOTDATA("report_count",Pivot!$B$7,"report_name","Mortgage Discharges","reporting_month",$C53,"master_region",$B53)</f>
        <v>754</v>
      </c>
      <c r="E53" s="26">
        <f t="shared" si="8"/>
        <v>42614</v>
      </c>
      <c r="F53" s="27">
        <f>GETPIVOTDATA("report_count",Pivot!$B$7,"report_name","Mortgage Discharges","reporting_month",$E53,"master_region",$B53)</f>
        <v>891</v>
      </c>
      <c r="G53" s="26">
        <f t="shared" si="9"/>
        <v>42248</v>
      </c>
      <c r="H53" s="27">
        <f>GETPIVOTDATA("report_count",Pivot!$B$7,"report_name","Mortgage Discharges","reporting_month",$G53,"master_region",$B53)</f>
        <v>1009</v>
      </c>
      <c r="I53" s="26">
        <f t="shared" si="10"/>
        <v>41883</v>
      </c>
      <c r="J53" s="27">
        <f>GETPIVOTDATA("report_count",Pivot!$B$7,"report_name","Mortgage Discharges","reporting_month",$I53,"master_region",$B53)</f>
        <v>859</v>
      </c>
      <c r="K53" s="26">
        <f t="shared" si="11"/>
        <v>41518</v>
      </c>
      <c r="L53" s="27">
        <f>GETPIVOTDATA("report_count",Pivot!$B$7,"report_name","Mortgage Discharges","reporting_month",$K53,"master_region",$B53)</f>
        <v>790</v>
      </c>
      <c r="M53" s="26">
        <f t="shared" si="12"/>
        <v>41153</v>
      </c>
      <c r="N53" s="27">
        <f>GETPIVOTDATA("report_count",Pivot!$B$7,"report_name","Mortgage Discharges","reporting_month",$M53,"master_region",$B53)</f>
        <v>760</v>
      </c>
    </row>
    <row r="54" spans="2:14" s="8" customFormat="1" ht="15.6" hidden="1" x14ac:dyDescent="0.35">
      <c r="B54" s="8" t="str">
        <f t="shared" si="6"/>
        <v>Christchurch</v>
      </c>
      <c r="C54" s="26">
        <f t="shared" si="7"/>
        <v>43009</v>
      </c>
      <c r="D54" s="27">
        <f>GETPIVOTDATA("report_count",Pivot!$B$7,"report_name","Mortgage Discharges","reporting_month",$C54,"master_region",$B54)</f>
        <v>743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776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1036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972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856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719</v>
      </c>
    </row>
    <row r="55" spans="2:14" s="8" customFormat="1" ht="15.6" hidden="1" x14ac:dyDescent="0.35">
      <c r="B55" s="8" t="str">
        <f t="shared" si="6"/>
        <v>Christchurch</v>
      </c>
      <c r="C55" s="26">
        <f t="shared" si="7"/>
        <v>43040</v>
      </c>
      <c r="D55" s="27">
        <f>GETPIVOTDATA("report_count",Pivot!$B$7,"report_name","Mortgage Discharges","reporting_month",$C55,"master_region",$B55)</f>
        <v>728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880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1023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898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975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915</v>
      </c>
    </row>
    <row r="56" spans="2:14" s="8" customFormat="1" ht="15.6" hidden="1" x14ac:dyDescent="0.35">
      <c r="B56" s="8" t="str">
        <f t="shared" si="6"/>
        <v>Christchurch</v>
      </c>
      <c r="C56" s="26">
        <f t="shared" si="7"/>
        <v>43070</v>
      </c>
      <c r="D56" s="27">
        <f>GETPIVOTDATA("report_count",Pivot!$B$7,"report_name","Mortgage Discharges","reporting_month",$C56,"master_region",$B56)</f>
        <v>920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1045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1203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1177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999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894</v>
      </c>
    </row>
    <row r="57" spans="2:14" s="8" customFormat="1" ht="15.6" hidden="1" x14ac:dyDescent="0.35">
      <c r="B57" s="8" t="str">
        <f t="shared" si="6"/>
        <v>Christchurch</v>
      </c>
      <c r="C57" s="26">
        <f t="shared" si="7"/>
        <v>43101</v>
      </c>
      <c r="D57" s="27">
        <f>GETPIVOTDATA("report_count",Pivot!$B$7,"report_name","Mortgage Discharges","reporting_month",$C57,"master_region",$B57)</f>
        <v>513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624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757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816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687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656</v>
      </c>
    </row>
    <row r="58" spans="2:14" s="8" customFormat="1" ht="15.6" hidden="1" x14ac:dyDescent="0.35">
      <c r="B58" s="8" t="str">
        <f t="shared" si="6"/>
        <v>Christchurch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667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719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783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736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690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700</v>
      </c>
    </row>
    <row r="59" spans="2:14" s="8" customFormat="1" ht="15.6" hidden="1" x14ac:dyDescent="0.35">
      <c r="B59" s="8" t="str">
        <f t="shared" si="6"/>
        <v>Christchurch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906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1010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1033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1117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1003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1030</v>
      </c>
    </row>
    <row r="60" spans="2:14" s="8" customFormat="1" ht="15.6" hidden="1" x14ac:dyDescent="0.35">
      <c r="C60" s="26"/>
      <c r="D60" s="38">
        <f>SUM(D48:D59)</f>
        <v>9506</v>
      </c>
      <c r="E60" s="39"/>
      <c r="F60" s="38">
        <f>SUM(F48:F59)</f>
        <v>11078</v>
      </c>
      <c r="G60" s="39"/>
      <c r="H60" s="38">
        <f>SUM(H48:H59)</f>
        <v>12113</v>
      </c>
      <c r="I60" s="39"/>
      <c r="J60" s="38">
        <f>SUM(J48:J59)</f>
        <v>11359</v>
      </c>
      <c r="K60" s="39"/>
      <c r="L60" s="38">
        <f>SUM(L48:L59)</f>
        <v>10697</v>
      </c>
      <c r="M60" s="39"/>
      <c r="N60" s="38">
        <f>SUM(N48:N59)</f>
        <v>9804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Christchurch</v>
      </c>
      <c r="C73" s="26">
        <f>DATE(YEAR(C74)-1,MONTH(C74),DAY(C74))</f>
        <v>41334</v>
      </c>
      <c r="D73" s="30">
        <f>N60</f>
        <v>9804</v>
      </c>
      <c r="E73" s="39"/>
    </row>
    <row r="74" spans="2:5" s="8" customFormat="1" ht="15.6" x14ac:dyDescent="0.35">
      <c r="B74" s="8" t="str">
        <f t="shared" si="13"/>
        <v>Christchurch</v>
      </c>
      <c r="C74" s="32">
        <f>DATE(YEAR(C75)-1,MONTH(C75),DAY(C75))</f>
        <v>41699</v>
      </c>
      <c r="D74" s="43">
        <f>L60</f>
        <v>10697</v>
      </c>
      <c r="E74" s="34">
        <f t="shared" ref="E74:E77" si="14">D74/D73-1</f>
        <v>9.1085271317829397E-2</v>
      </c>
    </row>
    <row r="75" spans="2:5" s="8" customFormat="1" ht="15.6" x14ac:dyDescent="0.35">
      <c r="B75" s="8" t="str">
        <f t="shared" si="13"/>
        <v>Christchurch</v>
      </c>
      <c r="C75" s="35">
        <f>DATE(YEAR(C76)-1,MONTH(C76),DAY(C76))</f>
        <v>42064</v>
      </c>
      <c r="D75" s="44">
        <f>J60</f>
        <v>11359</v>
      </c>
      <c r="E75" s="36">
        <f t="shared" si="14"/>
        <v>6.1886510236514924E-2</v>
      </c>
    </row>
    <row r="76" spans="2:5" s="8" customFormat="1" ht="15.6" x14ac:dyDescent="0.35">
      <c r="B76" s="8" t="str">
        <f t="shared" si="13"/>
        <v>Christchurch</v>
      </c>
      <c r="C76" s="32">
        <f>DATE(YEAR(C77)-1,MONTH(C77),DAY(C77))</f>
        <v>42430</v>
      </c>
      <c r="D76" s="43">
        <f>H60</f>
        <v>12113</v>
      </c>
      <c r="E76" s="37">
        <f t="shared" si="14"/>
        <v>6.6379082665727562E-2</v>
      </c>
    </row>
    <row r="77" spans="2:5" s="8" customFormat="1" ht="15.6" x14ac:dyDescent="0.35">
      <c r="B77" s="8" t="str">
        <f t="shared" si="13"/>
        <v>Christchurch</v>
      </c>
      <c r="C77" s="35">
        <f>DATE(YEAR(C78)-1,MONTH(C78),DAY(C78))</f>
        <v>42795</v>
      </c>
      <c r="D77" s="44">
        <f>F60</f>
        <v>11078</v>
      </c>
      <c r="E77" s="31">
        <f t="shared" si="14"/>
        <v>-8.5445389251217696E-2</v>
      </c>
    </row>
    <row r="78" spans="2:5" s="8" customFormat="1" ht="15.6" x14ac:dyDescent="0.35">
      <c r="B78" s="8" t="str">
        <f t="shared" si="13"/>
        <v>Christchurch</v>
      </c>
      <c r="C78" s="32">
        <f>GETPIVOTDATA("reporting_month",Pivot!$B$3)</f>
        <v>43160</v>
      </c>
      <c r="D78" s="43">
        <f>D60</f>
        <v>9506</v>
      </c>
      <c r="E78" s="37">
        <f>D78/D77-1</f>
        <v>-0.14190287055425166</v>
      </c>
    </row>
    <row r="79" spans="2:5" s="8" customFormat="1" ht="15.6" x14ac:dyDescent="0.35"/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Christchurch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Christchurch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137956</v>
      </c>
      <c r="E90" s="28">
        <f>GETPIVOTDATA("report_count",Pivot!$B$7,"report_name","Mortgage free","reporting_month",$C90,"master_region",$B90)</f>
        <v>49448</v>
      </c>
    </row>
    <row r="91" spans="2:18" s="8" customFormat="1" ht="15.6" hidden="1" x14ac:dyDescent="0.35">
      <c r="B91" s="8" t="str">
        <f t="shared" ref="B91:B95" si="16">$B$6</f>
        <v>Christchurch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137956</v>
      </c>
      <c r="E91" s="28">
        <f>GETPIVOTDATA("report_count",Pivot!$B$7,"report_name","Mortgage free","reporting_month",$C91,"master_region",$B91)</f>
        <v>48599</v>
      </c>
    </row>
    <row r="92" spans="2:18" s="8" customFormat="1" ht="15.6" hidden="1" x14ac:dyDescent="0.35">
      <c r="B92" s="8" t="str">
        <f t="shared" si="16"/>
        <v>Christchurch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140597</v>
      </c>
      <c r="E92" s="28">
        <f>GETPIVOTDATA("report_count",Pivot!$B$7,"report_name","Mortgage free","reporting_month",$C92,"master_region",$B92)</f>
        <v>48513</v>
      </c>
    </row>
    <row r="93" spans="2:18" s="8" customFormat="1" ht="15.6" hidden="1" x14ac:dyDescent="0.35">
      <c r="B93" s="8" t="str">
        <f t="shared" si="16"/>
        <v>Christchurch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141417</v>
      </c>
      <c r="E93" s="28">
        <f>GETPIVOTDATA("report_count",Pivot!$B$7,"report_name","Mortgage free","reporting_month",$C93,"master_region",$B93)</f>
        <v>47868</v>
      </c>
    </row>
    <row r="94" spans="2:18" s="8" customFormat="1" ht="15.6" hidden="1" x14ac:dyDescent="0.35">
      <c r="B94" s="8" t="str">
        <f t="shared" si="16"/>
        <v>Christchurch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141418</v>
      </c>
      <c r="E94" s="28">
        <f>GETPIVOTDATA("report_count",Pivot!$B$7,"report_name","Mortgage free","reporting_month",$C94,"master_region",$B94)</f>
        <v>46110</v>
      </c>
    </row>
    <row r="95" spans="2:18" s="8" customFormat="1" ht="15.6" hidden="1" x14ac:dyDescent="0.35">
      <c r="B95" s="8" t="str">
        <f t="shared" si="16"/>
        <v>Christchurch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141430</v>
      </c>
      <c r="E95" s="28">
        <f>GETPIVOTDATA("report_count",Pivot!$B$7,"report_name","Mortgage free","reporting_month",$C95,"master_region",$B95)</f>
        <v>45608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0.35843312360462753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0.35227898750326192</v>
      </c>
      <c r="E106" s="34">
        <f t="shared" ref="E106:E109" si="19">D106/D105-1</f>
        <v>-1.7169551852450948E-2</v>
      </c>
    </row>
    <row r="107" spans="3:5" s="8" customFormat="1" ht="15.6" x14ac:dyDescent="0.35">
      <c r="C107" s="35">
        <f t="shared" si="17"/>
        <v>42064</v>
      </c>
      <c r="D107" s="36">
        <f t="shared" si="18"/>
        <v>0.34505003662951556</v>
      </c>
      <c r="E107" s="36">
        <f t="shared" si="19"/>
        <v>-2.0520528133059379E-2</v>
      </c>
    </row>
    <row r="108" spans="3:5" s="8" customFormat="1" ht="15.6" x14ac:dyDescent="0.35">
      <c r="C108" s="32">
        <f t="shared" si="17"/>
        <v>42430</v>
      </c>
      <c r="D108" s="34">
        <f t="shared" si="18"/>
        <v>0.33848830055792445</v>
      </c>
      <c r="E108" s="34">
        <f t="shared" si="19"/>
        <v>-1.9016766772978255E-2</v>
      </c>
    </row>
    <row r="109" spans="3:5" s="8" customFormat="1" ht="15.6" x14ac:dyDescent="0.35">
      <c r="C109" s="35">
        <f t="shared" si="17"/>
        <v>42795</v>
      </c>
      <c r="D109" s="36">
        <f t="shared" si="18"/>
        <v>0.32605467479387346</v>
      </c>
      <c r="E109" s="36">
        <f t="shared" si="19"/>
        <v>-3.6732808027801434E-2</v>
      </c>
    </row>
    <row r="110" spans="3:5" s="8" customFormat="1" ht="15.6" x14ac:dyDescent="0.35">
      <c r="C110" s="32">
        <f t="shared" si="17"/>
        <v>43160</v>
      </c>
      <c r="D110" s="34">
        <f t="shared" si="18"/>
        <v>0.32247755073181078</v>
      </c>
      <c r="E110" s="34">
        <f>D110/D109-1</f>
        <v>-1.0970933216412515E-2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Christchurch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Christchurch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265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330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297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244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312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394</v>
      </c>
    </row>
    <row r="124" spans="2:18" s="8" customFormat="1" ht="15.6" hidden="1" x14ac:dyDescent="0.35">
      <c r="B124" s="8" t="str">
        <f t="shared" si="20"/>
        <v>Christchurch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267</v>
      </c>
      <c r="F124" s="26">
        <f t="shared" si="22"/>
        <v>42491</v>
      </c>
      <c r="G124" s="27">
        <f>GETPIVOTDATA("report_count",Pivot!$B$7,"report_name",$C124,"reporting_month",$F124,"master_region",$B124)</f>
        <v>318</v>
      </c>
      <c r="H124" s="26">
        <f t="shared" si="23"/>
        <v>42125</v>
      </c>
      <c r="I124" s="27">
        <f>GETPIVOTDATA("report_count",Pivot!$B$7,"report_name",$C124,"reporting_month",$H124,"master_region",$B124)</f>
        <v>324</v>
      </c>
      <c r="J124" s="26">
        <f t="shared" si="24"/>
        <v>41760</v>
      </c>
      <c r="K124" s="27">
        <f>GETPIVOTDATA("report_count",Pivot!$B$7,"report_name",$C124,"reporting_month",$J124,"master_region",$B124)</f>
        <v>287</v>
      </c>
      <c r="L124" s="26">
        <f t="shared" si="25"/>
        <v>41395</v>
      </c>
      <c r="M124" s="27">
        <f>GETPIVOTDATA("report_count",Pivot!$B$7,"report_name",$C124,"reporting_month",$L124,"master_region",$B124)</f>
        <v>349</v>
      </c>
      <c r="N124" s="26">
        <f t="shared" si="26"/>
        <v>41030</v>
      </c>
      <c r="O124" s="27">
        <f>GETPIVOTDATA("report_count",Pivot!$B$7,"report_name",$C124,"reporting_month",$N124,"master_region",$B124)</f>
        <v>407</v>
      </c>
    </row>
    <row r="125" spans="2:18" s="8" customFormat="1" ht="15.6" hidden="1" x14ac:dyDescent="0.35">
      <c r="B125" s="8" t="str">
        <f t="shared" si="20"/>
        <v>Christchurch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325</v>
      </c>
      <c r="F125" s="26">
        <f t="shared" si="22"/>
        <v>42522</v>
      </c>
      <c r="G125" s="27">
        <f>GETPIVOTDATA("report_count",Pivot!$B$7,"report_name",$C125,"reporting_month",$F125,"master_region",$B125)</f>
        <v>297</v>
      </c>
      <c r="H125" s="26">
        <f t="shared" si="23"/>
        <v>42156</v>
      </c>
      <c r="I125" s="27">
        <f>GETPIVOTDATA("report_count",Pivot!$B$7,"report_name",$C125,"reporting_month",$H125,"master_region",$B125)</f>
        <v>286</v>
      </c>
      <c r="J125" s="26">
        <f t="shared" si="24"/>
        <v>41791</v>
      </c>
      <c r="K125" s="27">
        <f>GETPIVOTDATA("report_count",Pivot!$B$7,"report_name",$C125,"reporting_month",$J125,"master_region",$B125)</f>
        <v>223</v>
      </c>
      <c r="L125" s="26">
        <f t="shared" si="25"/>
        <v>41426</v>
      </c>
      <c r="M125" s="27">
        <f>GETPIVOTDATA("report_count",Pivot!$B$7,"report_name",$C125,"reporting_month",$L125,"master_region",$B125)</f>
        <v>294</v>
      </c>
      <c r="N125" s="26">
        <f t="shared" si="26"/>
        <v>41061</v>
      </c>
      <c r="O125" s="27">
        <f>GETPIVOTDATA("report_count",Pivot!$B$7,"report_name",$C125,"reporting_month",$N125,"master_region",$B125)</f>
        <v>416</v>
      </c>
    </row>
    <row r="126" spans="2:18" s="8" customFormat="1" ht="15.6" hidden="1" x14ac:dyDescent="0.35">
      <c r="B126" s="8" t="str">
        <f t="shared" si="20"/>
        <v>Christchurch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246</v>
      </c>
      <c r="F126" s="26">
        <f t="shared" si="22"/>
        <v>42552</v>
      </c>
      <c r="G126" s="27">
        <f>GETPIVOTDATA("report_count",Pivot!$B$7,"report_name",$C126,"reporting_month",$F126,"master_region",$B126)</f>
        <v>337</v>
      </c>
      <c r="H126" s="26">
        <f t="shared" si="23"/>
        <v>42186</v>
      </c>
      <c r="I126" s="27">
        <f>GETPIVOTDATA("report_count",Pivot!$B$7,"report_name",$C126,"reporting_month",$H126,"master_region",$B126)</f>
        <v>311</v>
      </c>
      <c r="J126" s="26">
        <f t="shared" si="24"/>
        <v>41821</v>
      </c>
      <c r="K126" s="27">
        <f>GETPIVOTDATA("report_count",Pivot!$B$7,"report_name",$C126,"reporting_month",$J126,"master_region",$B126)</f>
        <v>245</v>
      </c>
      <c r="L126" s="26">
        <f t="shared" si="25"/>
        <v>41456</v>
      </c>
      <c r="M126" s="27">
        <f>GETPIVOTDATA("report_count",Pivot!$B$7,"report_name",$C126,"reporting_month",$L126,"master_region",$B126)</f>
        <v>287</v>
      </c>
      <c r="N126" s="26">
        <f t="shared" si="26"/>
        <v>41091</v>
      </c>
      <c r="O126" s="27">
        <f>GETPIVOTDATA("report_count",Pivot!$B$7,"report_name",$C126,"reporting_month",$N126,"master_region",$B126)</f>
        <v>307</v>
      </c>
    </row>
    <row r="127" spans="2:18" s="8" customFormat="1" ht="15.6" hidden="1" x14ac:dyDescent="0.35">
      <c r="B127" s="8" t="str">
        <f t="shared" si="20"/>
        <v>Christchurch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243</v>
      </c>
      <c r="F127" s="26">
        <f t="shared" si="22"/>
        <v>42583</v>
      </c>
      <c r="G127" s="27">
        <f>GETPIVOTDATA("report_count",Pivot!$B$7,"report_name",$C127,"reporting_month",$F127,"master_region",$B127)</f>
        <v>296</v>
      </c>
      <c r="H127" s="26">
        <f t="shared" si="23"/>
        <v>42217</v>
      </c>
      <c r="I127" s="27">
        <f>GETPIVOTDATA("report_count",Pivot!$B$7,"report_name",$C127,"reporting_month",$H127,"master_region",$B127)</f>
        <v>258</v>
      </c>
      <c r="J127" s="26">
        <f t="shared" si="24"/>
        <v>41852</v>
      </c>
      <c r="K127" s="27">
        <f>GETPIVOTDATA("report_count",Pivot!$B$7,"report_name",$C127,"reporting_month",$J127,"master_region",$B127)</f>
        <v>275</v>
      </c>
      <c r="L127" s="26">
        <f t="shared" si="25"/>
        <v>41487</v>
      </c>
      <c r="M127" s="27">
        <f>GETPIVOTDATA("report_count",Pivot!$B$7,"report_name",$C127,"reporting_month",$L127,"master_region",$B127)</f>
        <v>308</v>
      </c>
      <c r="N127" s="26">
        <f t="shared" si="26"/>
        <v>41122</v>
      </c>
      <c r="O127" s="27">
        <f>GETPIVOTDATA("report_count",Pivot!$B$7,"report_name",$C127,"reporting_month",$N127,"master_region",$B127)</f>
        <v>276</v>
      </c>
    </row>
    <row r="128" spans="2:18" s="8" customFormat="1" ht="15.6" hidden="1" x14ac:dyDescent="0.35">
      <c r="B128" s="8" t="str">
        <f t="shared" si="20"/>
        <v>Christchurch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232</v>
      </c>
      <c r="F128" s="26">
        <f t="shared" si="22"/>
        <v>42614</v>
      </c>
      <c r="G128" s="27">
        <f>GETPIVOTDATA("report_count",Pivot!$B$7,"report_name",$C128,"reporting_month",$F128,"master_region",$B128)</f>
        <v>311</v>
      </c>
      <c r="H128" s="26">
        <f t="shared" si="23"/>
        <v>42248</v>
      </c>
      <c r="I128" s="27">
        <f>GETPIVOTDATA("report_count",Pivot!$B$7,"report_name",$C128,"reporting_month",$H128,"master_region",$B128)</f>
        <v>276</v>
      </c>
      <c r="J128" s="26">
        <f t="shared" si="24"/>
        <v>41883</v>
      </c>
      <c r="K128" s="27">
        <f>GETPIVOTDATA("report_count",Pivot!$B$7,"report_name",$C128,"reporting_month",$J128,"master_region",$B128)</f>
        <v>216</v>
      </c>
      <c r="L128" s="26">
        <f t="shared" si="25"/>
        <v>41518</v>
      </c>
      <c r="M128" s="27">
        <f>GETPIVOTDATA("report_count",Pivot!$B$7,"report_name",$C128,"reporting_month",$L128,"master_region",$B128)</f>
        <v>293</v>
      </c>
      <c r="N128" s="26">
        <f t="shared" si="26"/>
        <v>41153</v>
      </c>
      <c r="O128" s="27">
        <f>GETPIVOTDATA("report_count",Pivot!$B$7,"report_name",$C128,"reporting_month",$N128,"master_region",$B128)</f>
        <v>236</v>
      </c>
    </row>
    <row r="129" spans="2:15" s="8" customFormat="1" ht="15.6" hidden="1" x14ac:dyDescent="0.35">
      <c r="B129" s="8" t="str">
        <f t="shared" si="20"/>
        <v>Christchurch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244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244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299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288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309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222</v>
      </c>
    </row>
    <row r="130" spans="2:15" s="8" customFormat="1" ht="15.6" hidden="1" x14ac:dyDescent="0.35">
      <c r="B130" s="8" t="str">
        <f t="shared" si="20"/>
        <v>Christchurch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234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285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307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248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337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299</v>
      </c>
    </row>
    <row r="131" spans="2:15" s="8" customFormat="1" ht="15.6" hidden="1" x14ac:dyDescent="0.35">
      <c r="B131" s="8" t="str">
        <f t="shared" si="20"/>
        <v>Christchurch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330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336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306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329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317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270</v>
      </c>
    </row>
    <row r="132" spans="2:15" s="8" customFormat="1" ht="15.6" hidden="1" x14ac:dyDescent="0.35">
      <c r="B132" s="8" t="str">
        <f t="shared" si="20"/>
        <v>Christchurch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182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228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264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262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212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210</v>
      </c>
    </row>
    <row r="133" spans="2:15" s="8" customFormat="1" ht="15.6" hidden="1" x14ac:dyDescent="0.35">
      <c r="B133" s="8" t="str">
        <f t="shared" si="20"/>
        <v>Christchurch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218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211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243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213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193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223</v>
      </c>
    </row>
    <row r="134" spans="2:15" s="8" customFormat="1" ht="15.6" hidden="1" x14ac:dyDescent="0.35">
      <c r="B134" s="8" t="str">
        <f t="shared" si="20"/>
        <v>Christchurch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336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333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289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295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301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353</v>
      </c>
    </row>
    <row r="135" spans="2:15" s="8" customFormat="1" ht="15.6" hidden="1" x14ac:dyDescent="0.35">
      <c r="D135" s="26"/>
      <c r="E135" s="38">
        <f>SUM(E123:E134)</f>
        <v>3122</v>
      </c>
      <c r="F135" s="39"/>
      <c r="G135" s="38">
        <f>SUM(G123:G134)</f>
        <v>3526</v>
      </c>
      <c r="H135" s="39"/>
      <c r="I135" s="38">
        <f>SUM(I123:I134)</f>
        <v>3460</v>
      </c>
      <c r="J135" s="39"/>
      <c r="K135" s="38">
        <f>SUM(K123:K134)</f>
        <v>3125</v>
      </c>
      <c r="L135" s="39"/>
      <c r="M135" s="38">
        <f>SUM(M123:M134)</f>
        <v>3512</v>
      </c>
      <c r="N135" s="39"/>
      <c r="O135" s="38">
        <f>SUM(O123:O134)</f>
        <v>3613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Christchurch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125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187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218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239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166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93</v>
      </c>
    </row>
    <row r="139" spans="2:15" s="8" customFormat="1" ht="15.6" hidden="1" x14ac:dyDescent="0.35">
      <c r="B139" s="8" t="str">
        <f t="shared" si="27"/>
        <v>Christchurch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153</v>
      </c>
      <c r="F139" s="26">
        <f t="shared" si="29"/>
        <v>42491</v>
      </c>
      <c r="G139" s="27">
        <f>GETPIVOTDATA("report_count",Pivot!$B$7,"report_name",$C139,"reporting_month",$F139,"master_region",$B139)</f>
        <v>218</v>
      </c>
      <c r="H139" s="26">
        <f t="shared" si="30"/>
        <v>42125</v>
      </c>
      <c r="I139" s="27">
        <f>GETPIVOTDATA("report_count",Pivot!$B$7,"report_name",$C139,"reporting_month",$H139,"master_region",$B139)</f>
        <v>277</v>
      </c>
      <c r="J139" s="26">
        <f t="shared" si="31"/>
        <v>41760</v>
      </c>
      <c r="K139" s="27">
        <f>GETPIVOTDATA("report_count",Pivot!$B$7,"report_name",$C139,"reporting_month",$J139,"master_region",$B139)</f>
        <v>227</v>
      </c>
      <c r="L139" s="26">
        <f t="shared" si="32"/>
        <v>41395</v>
      </c>
      <c r="M139" s="27">
        <f>GETPIVOTDATA("report_count",Pivot!$B$7,"report_name",$C139,"reporting_month",$L139,"master_region",$B139)</f>
        <v>179</v>
      </c>
      <c r="N139" s="26">
        <f t="shared" si="33"/>
        <v>41030</v>
      </c>
      <c r="O139" s="27">
        <f>GETPIVOTDATA("report_count",Pivot!$B$7,"report_name",$C139,"reporting_month",$N139,"master_region",$B139)</f>
        <v>148</v>
      </c>
    </row>
    <row r="140" spans="2:15" s="8" customFormat="1" ht="15.6" hidden="1" x14ac:dyDescent="0.35">
      <c r="B140" s="8" t="str">
        <f t="shared" si="27"/>
        <v>Christchurch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154</v>
      </c>
      <c r="F140" s="26">
        <f t="shared" si="29"/>
        <v>42522</v>
      </c>
      <c r="G140" s="27">
        <f>GETPIVOTDATA("report_count",Pivot!$B$7,"report_name",$C140,"reporting_month",$F140,"master_region",$B140)</f>
        <v>219</v>
      </c>
      <c r="H140" s="26">
        <f t="shared" si="30"/>
        <v>42156</v>
      </c>
      <c r="I140" s="27">
        <f>GETPIVOTDATA("report_count",Pivot!$B$7,"report_name",$C140,"reporting_month",$H140,"master_region",$B140)</f>
        <v>233</v>
      </c>
      <c r="J140" s="26">
        <f t="shared" si="31"/>
        <v>41791</v>
      </c>
      <c r="K140" s="27">
        <f>GETPIVOTDATA("report_count",Pivot!$B$7,"report_name",$C140,"reporting_month",$J140,"master_region",$B140)</f>
        <v>207</v>
      </c>
      <c r="L140" s="26">
        <f t="shared" si="32"/>
        <v>41426</v>
      </c>
      <c r="M140" s="27">
        <f>GETPIVOTDATA("report_count",Pivot!$B$7,"report_name",$C140,"reporting_month",$L140,"master_region",$B140)</f>
        <v>181</v>
      </c>
      <c r="N140" s="26">
        <f t="shared" si="33"/>
        <v>41061</v>
      </c>
      <c r="O140" s="27">
        <f>GETPIVOTDATA("report_count",Pivot!$B$7,"report_name",$C140,"reporting_month",$N140,"master_region",$B140)</f>
        <v>165</v>
      </c>
    </row>
    <row r="141" spans="2:15" s="8" customFormat="1" ht="15.6" hidden="1" x14ac:dyDescent="0.35">
      <c r="B141" s="8" t="str">
        <f t="shared" si="27"/>
        <v>Christchurch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168</v>
      </c>
      <c r="F141" s="26">
        <f t="shared" si="29"/>
        <v>42552</v>
      </c>
      <c r="G141" s="27">
        <f>GETPIVOTDATA("report_count",Pivot!$B$7,"report_name",$C141,"reporting_month",$F141,"master_region",$B141)</f>
        <v>201</v>
      </c>
      <c r="H141" s="26">
        <f t="shared" si="30"/>
        <v>42186</v>
      </c>
      <c r="I141" s="27">
        <f>GETPIVOTDATA("report_count",Pivot!$B$7,"report_name",$C141,"reporting_month",$H141,"master_region",$B141)</f>
        <v>182</v>
      </c>
      <c r="J141" s="26">
        <f t="shared" si="31"/>
        <v>41821</v>
      </c>
      <c r="K141" s="27">
        <f>GETPIVOTDATA("report_count",Pivot!$B$7,"report_name",$C141,"reporting_month",$J141,"master_region",$B141)</f>
        <v>218</v>
      </c>
      <c r="L141" s="26">
        <f t="shared" si="32"/>
        <v>41456</v>
      </c>
      <c r="M141" s="27">
        <f>GETPIVOTDATA("report_count",Pivot!$B$7,"report_name",$C141,"reporting_month",$L141,"master_region",$B141)</f>
        <v>160</v>
      </c>
      <c r="N141" s="26">
        <f t="shared" si="33"/>
        <v>41091</v>
      </c>
      <c r="O141" s="27">
        <f>GETPIVOTDATA("report_count",Pivot!$B$7,"report_name",$C141,"reporting_month",$N141,"master_region",$B141)</f>
        <v>190</v>
      </c>
    </row>
    <row r="142" spans="2:15" s="8" customFormat="1" ht="15.6" hidden="1" x14ac:dyDescent="0.35">
      <c r="B142" s="8" t="str">
        <f t="shared" si="27"/>
        <v>Christchurch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149</v>
      </c>
      <c r="F142" s="26">
        <f t="shared" si="29"/>
        <v>42583</v>
      </c>
      <c r="G142" s="27">
        <f>GETPIVOTDATA("report_count",Pivot!$B$7,"report_name",$C142,"reporting_month",$F142,"master_region",$B142)</f>
        <v>206</v>
      </c>
      <c r="H142" s="26">
        <f t="shared" si="30"/>
        <v>42217</v>
      </c>
      <c r="I142" s="27">
        <f>GETPIVOTDATA("report_count",Pivot!$B$7,"report_name",$C142,"reporting_month",$H142,"master_region",$B142)</f>
        <v>229</v>
      </c>
      <c r="J142" s="26">
        <f t="shared" si="31"/>
        <v>41852</v>
      </c>
      <c r="K142" s="27">
        <f>GETPIVOTDATA("report_count",Pivot!$B$7,"report_name",$C142,"reporting_month",$J142,"master_region",$B142)</f>
        <v>214</v>
      </c>
      <c r="L142" s="26">
        <f t="shared" si="32"/>
        <v>41487</v>
      </c>
      <c r="M142" s="27">
        <f>GETPIVOTDATA("report_count",Pivot!$B$7,"report_name",$C142,"reporting_month",$L142,"master_region",$B142)</f>
        <v>187</v>
      </c>
      <c r="N142" s="26">
        <f t="shared" si="33"/>
        <v>41122</v>
      </c>
      <c r="O142" s="27">
        <f>GETPIVOTDATA("report_count",Pivot!$B$7,"report_name",$C142,"reporting_month",$N142,"master_region",$B142)</f>
        <v>201</v>
      </c>
    </row>
    <row r="143" spans="2:15" s="8" customFormat="1" ht="15.6" hidden="1" x14ac:dyDescent="0.35">
      <c r="B143" s="8" t="str">
        <f t="shared" si="27"/>
        <v>Christchurch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142</v>
      </c>
      <c r="F143" s="26">
        <f t="shared" si="29"/>
        <v>42614</v>
      </c>
      <c r="G143" s="27">
        <f>GETPIVOTDATA("report_count",Pivot!$B$7,"report_name",$C143,"reporting_month",$F143,"master_region",$B143)</f>
        <v>165</v>
      </c>
      <c r="H143" s="26">
        <f t="shared" si="30"/>
        <v>42248</v>
      </c>
      <c r="I143" s="27">
        <f>GETPIVOTDATA("report_count",Pivot!$B$7,"report_name",$C143,"reporting_month",$H143,"master_region",$B143)</f>
        <v>186</v>
      </c>
      <c r="J143" s="26">
        <f t="shared" si="31"/>
        <v>41883</v>
      </c>
      <c r="K143" s="27">
        <f>GETPIVOTDATA("report_count",Pivot!$B$7,"report_name",$C143,"reporting_month",$J143,"master_region",$B143)</f>
        <v>191</v>
      </c>
      <c r="L143" s="26">
        <f t="shared" si="32"/>
        <v>41518</v>
      </c>
      <c r="M143" s="27">
        <f>GETPIVOTDATA("report_count",Pivot!$B$7,"report_name",$C143,"reporting_month",$L143,"master_region",$B143)</f>
        <v>148</v>
      </c>
      <c r="N143" s="26">
        <f t="shared" si="33"/>
        <v>41153</v>
      </c>
      <c r="O143" s="27">
        <f>GETPIVOTDATA("report_count",Pivot!$B$7,"report_name",$C143,"reporting_month",$N143,"master_region",$B143)</f>
        <v>191</v>
      </c>
    </row>
    <row r="144" spans="2:15" s="8" customFormat="1" ht="15.6" hidden="1" x14ac:dyDescent="0.35">
      <c r="B144" s="8" t="str">
        <f t="shared" si="27"/>
        <v>Christchurch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135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150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282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248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188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168</v>
      </c>
    </row>
    <row r="145" spans="2:15" s="8" customFormat="1" ht="15.6" hidden="1" x14ac:dyDescent="0.35">
      <c r="B145" s="8" t="str">
        <f t="shared" si="27"/>
        <v>Christchurch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125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172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229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202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165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219</v>
      </c>
    </row>
    <row r="146" spans="2:15" s="8" customFormat="1" ht="15.6" hidden="1" x14ac:dyDescent="0.35">
      <c r="B146" s="8" t="str">
        <f t="shared" si="27"/>
        <v>Christchurch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193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194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345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306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216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211</v>
      </c>
    </row>
    <row r="147" spans="2:15" s="8" customFormat="1" ht="15.6" hidden="1" x14ac:dyDescent="0.35">
      <c r="B147" s="8" t="str">
        <f t="shared" si="27"/>
        <v>Christchurch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88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65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120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151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95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116</v>
      </c>
    </row>
    <row r="148" spans="2:15" s="8" customFormat="1" ht="15.6" hidden="1" x14ac:dyDescent="0.35">
      <c r="B148" s="8" t="str">
        <f t="shared" si="27"/>
        <v>Christchurch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134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151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163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140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147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146</v>
      </c>
    </row>
    <row r="149" spans="2:15" s="8" customFormat="1" ht="15.6" hidden="1" x14ac:dyDescent="0.35">
      <c r="B149" s="8" t="str">
        <f t="shared" si="27"/>
        <v>Christchurch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186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166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208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227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206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192</v>
      </c>
    </row>
    <row r="150" spans="2:15" s="8" customFormat="1" ht="15.6" hidden="1" x14ac:dyDescent="0.35">
      <c r="D150" s="26"/>
      <c r="E150" s="38">
        <f>SUM(E138:E149)</f>
        <v>1752</v>
      </c>
      <c r="F150" s="39"/>
      <c r="G150" s="38">
        <f>SUM(G138:G149)</f>
        <v>2094</v>
      </c>
      <c r="H150" s="39"/>
      <c r="I150" s="38">
        <f>SUM(I138:I149)</f>
        <v>2672</v>
      </c>
      <c r="J150" s="39"/>
      <c r="K150" s="38">
        <f>SUM(K138:K149)</f>
        <v>2570</v>
      </c>
      <c r="L150" s="39"/>
      <c r="M150" s="38">
        <f>SUM(M138:M149)</f>
        <v>2038</v>
      </c>
      <c r="N150" s="39"/>
      <c r="O150" s="38">
        <f>SUM(O138:O149)</f>
        <v>2040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Christchurch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79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127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126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115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123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150</v>
      </c>
    </row>
    <row r="153" spans="2:15" s="8" customFormat="1" ht="15.6" hidden="1" x14ac:dyDescent="0.35">
      <c r="B153" s="8" t="str">
        <f t="shared" si="34"/>
        <v>Christchurch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94</v>
      </c>
      <c r="F153" s="26">
        <f t="shared" si="36"/>
        <v>42491</v>
      </c>
      <c r="G153" s="27">
        <f>GETPIVOTDATA("report_count",Pivot!$B$7,"report_name",$C153,"reporting_month",$F153,"master_region",$B153)</f>
        <v>154</v>
      </c>
      <c r="H153" s="26">
        <f t="shared" si="37"/>
        <v>42125</v>
      </c>
      <c r="I153" s="27">
        <f>GETPIVOTDATA("report_count",Pivot!$B$7,"report_name",$C153,"reporting_month",$H153,"master_region",$B153)</f>
        <v>146</v>
      </c>
      <c r="J153" s="26">
        <f t="shared" si="38"/>
        <v>41760</v>
      </c>
      <c r="K153" s="27">
        <f>GETPIVOTDATA("report_count",Pivot!$B$7,"report_name",$C153,"reporting_month",$J153,"master_region",$B153)</f>
        <v>145</v>
      </c>
      <c r="L153" s="26">
        <f t="shared" si="39"/>
        <v>41395</v>
      </c>
      <c r="M153" s="27">
        <f>GETPIVOTDATA("report_count",Pivot!$B$7,"report_name",$C153,"reporting_month",$L153,"master_region",$B153)</f>
        <v>145</v>
      </c>
      <c r="N153" s="26">
        <f t="shared" si="40"/>
        <v>41030</v>
      </c>
      <c r="O153" s="27">
        <f>GETPIVOTDATA("report_count",Pivot!$B$7,"report_name",$C153,"reporting_month",$N153,"master_region",$B153)</f>
        <v>153</v>
      </c>
    </row>
    <row r="154" spans="2:15" s="8" customFormat="1" ht="15.6" hidden="1" x14ac:dyDescent="0.35">
      <c r="B154" s="8" t="str">
        <f t="shared" si="34"/>
        <v>Christchurch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85</v>
      </c>
      <c r="F154" s="26">
        <f t="shared" si="36"/>
        <v>42522</v>
      </c>
      <c r="G154" s="27">
        <f>GETPIVOTDATA("report_count",Pivot!$B$7,"report_name",$C154,"reporting_month",$F154,"master_region",$B154)</f>
        <v>144</v>
      </c>
      <c r="H154" s="26">
        <f t="shared" si="37"/>
        <v>42156</v>
      </c>
      <c r="I154" s="27">
        <f>GETPIVOTDATA("report_count",Pivot!$B$7,"report_name",$C154,"reporting_month",$H154,"master_region",$B154)</f>
        <v>111</v>
      </c>
      <c r="J154" s="26">
        <f t="shared" si="38"/>
        <v>41791</v>
      </c>
      <c r="K154" s="27">
        <f>GETPIVOTDATA("report_count",Pivot!$B$7,"report_name",$C154,"reporting_month",$J154,"master_region",$B154)</f>
        <v>90</v>
      </c>
      <c r="L154" s="26">
        <f t="shared" si="39"/>
        <v>41426</v>
      </c>
      <c r="M154" s="27">
        <f>GETPIVOTDATA("report_count",Pivot!$B$7,"report_name",$C154,"reporting_month",$L154,"master_region",$B154)</f>
        <v>133</v>
      </c>
      <c r="N154" s="26">
        <f t="shared" si="40"/>
        <v>41061</v>
      </c>
      <c r="O154" s="27">
        <f>GETPIVOTDATA("report_count",Pivot!$B$7,"report_name",$C154,"reporting_month",$N154,"master_region",$B154)</f>
        <v>135</v>
      </c>
    </row>
    <row r="155" spans="2:15" s="8" customFormat="1" ht="15.6" hidden="1" x14ac:dyDescent="0.35">
      <c r="B155" s="8" t="str">
        <f t="shared" si="34"/>
        <v>Christchurch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78</v>
      </c>
      <c r="F155" s="26">
        <f t="shared" si="36"/>
        <v>42552</v>
      </c>
      <c r="G155" s="27">
        <f>GETPIVOTDATA("report_count",Pivot!$B$7,"report_name",$C155,"reporting_month",$F155,"master_region",$B155)</f>
        <v>116</v>
      </c>
      <c r="H155" s="26">
        <f t="shared" si="37"/>
        <v>42186</v>
      </c>
      <c r="I155" s="27">
        <f>GETPIVOTDATA("report_count",Pivot!$B$7,"report_name",$C155,"reporting_month",$H155,"master_region",$B155)</f>
        <v>127</v>
      </c>
      <c r="J155" s="26">
        <f t="shared" si="38"/>
        <v>41821</v>
      </c>
      <c r="K155" s="27">
        <f>GETPIVOTDATA("report_count",Pivot!$B$7,"report_name",$C155,"reporting_month",$J155,"master_region",$B155)</f>
        <v>119</v>
      </c>
      <c r="L155" s="26">
        <f t="shared" si="39"/>
        <v>41456</v>
      </c>
      <c r="M155" s="27">
        <f>GETPIVOTDATA("report_count",Pivot!$B$7,"report_name",$C155,"reporting_month",$L155,"master_region",$B155)</f>
        <v>116</v>
      </c>
      <c r="N155" s="26">
        <f t="shared" si="40"/>
        <v>41091</v>
      </c>
      <c r="O155" s="27">
        <f>GETPIVOTDATA("report_count",Pivot!$B$7,"report_name",$C155,"reporting_month",$N155,"master_region",$B155)</f>
        <v>85</v>
      </c>
    </row>
    <row r="156" spans="2:15" s="8" customFormat="1" ht="15.6" hidden="1" x14ac:dyDescent="0.35">
      <c r="B156" s="8" t="str">
        <f t="shared" si="34"/>
        <v>Christchurch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86</v>
      </c>
      <c r="F156" s="26">
        <f t="shared" si="36"/>
        <v>42583</v>
      </c>
      <c r="G156" s="27">
        <f>GETPIVOTDATA("report_count",Pivot!$B$7,"report_name",$C156,"reporting_month",$F156,"master_region",$B156)</f>
        <v>124</v>
      </c>
      <c r="H156" s="26">
        <f t="shared" si="37"/>
        <v>42217</v>
      </c>
      <c r="I156" s="27">
        <f>GETPIVOTDATA("report_count",Pivot!$B$7,"report_name",$C156,"reporting_month",$H156,"master_region",$B156)</f>
        <v>109</v>
      </c>
      <c r="J156" s="26">
        <f t="shared" si="38"/>
        <v>41852</v>
      </c>
      <c r="K156" s="27">
        <f>GETPIVOTDATA("report_count",Pivot!$B$7,"report_name",$C156,"reporting_month",$J156,"master_region",$B156)</f>
        <v>114</v>
      </c>
      <c r="L156" s="26">
        <f t="shared" si="39"/>
        <v>41487</v>
      </c>
      <c r="M156" s="27">
        <f>GETPIVOTDATA("report_count",Pivot!$B$7,"report_name",$C156,"reporting_month",$L156,"master_region",$B156)</f>
        <v>134</v>
      </c>
      <c r="N156" s="26">
        <f t="shared" si="40"/>
        <v>41122</v>
      </c>
      <c r="O156" s="27">
        <f>GETPIVOTDATA("report_count",Pivot!$B$7,"report_name",$C156,"reporting_month",$N156,"master_region",$B156)</f>
        <v>105</v>
      </c>
    </row>
    <row r="157" spans="2:15" s="8" customFormat="1" ht="15.6" hidden="1" x14ac:dyDescent="0.35">
      <c r="B157" s="8" t="str">
        <f t="shared" si="34"/>
        <v>Christchurch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84</v>
      </c>
      <c r="F157" s="26">
        <f t="shared" si="36"/>
        <v>42614</v>
      </c>
      <c r="G157" s="27">
        <f>GETPIVOTDATA("report_count",Pivot!$B$7,"report_name",$C157,"reporting_month",$F157,"master_region",$B157)</f>
        <v>94</v>
      </c>
      <c r="H157" s="26">
        <f t="shared" si="37"/>
        <v>42248</v>
      </c>
      <c r="I157" s="27">
        <f>GETPIVOTDATA("report_count",Pivot!$B$7,"report_name",$C157,"reporting_month",$H157,"master_region",$B157)</f>
        <v>84</v>
      </c>
      <c r="J157" s="26">
        <f t="shared" si="38"/>
        <v>41883</v>
      </c>
      <c r="K157" s="27">
        <f>GETPIVOTDATA("report_count",Pivot!$B$7,"report_name",$C157,"reporting_month",$J157,"master_region",$B157)</f>
        <v>110</v>
      </c>
      <c r="L157" s="26">
        <f t="shared" si="39"/>
        <v>41518</v>
      </c>
      <c r="M157" s="27">
        <f>GETPIVOTDATA("report_count",Pivot!$B$7,"report_name",$C157,"reporting_month",$L157,"master_region",$B157)</f>
        <v>97</v>
      </c>
      <c r="N157" s="26">
        <f t="shared" si="40"/>
        <v>41153</v>
      </c>
      <c r="O157" s="27">
        <f>GETPIVOTDATA("report_count",Pivot!$B$7,"report_name",$C157,"reporting_month",$N157,"master_region",$B157)</f>
        <v>83</v>
      </c>
    </row>
    <row r="158" spans="2:15" s="8" customFormat="1" ht="15.6" hidden="1" x14ac:dyDescent="0.35">
      <c r="B158" s="8" t="str">
        <f t="shared" si="34"/>
        <v>Christchurch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74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97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115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116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113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86</v>
      </c>
    </row>
    <row r="159" spans="2:15" s="8" customFormat="1" ht="15.6" hidden="1" x14ac:dyDescent="0.35">
      <c r="B159" s="8" t="str">
        <f t="shared" si="34"/>
        <v>Christchurch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82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87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130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145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152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107</v>
      </c>
    </row>
    <row r="160" spans="2:15" s="8" customFormat="1" ht="15.6" hidden="1" x14ac:dyDescent="0.35">
      <c r="B160" s="8" t="str">
        <f t="shared" si="34"/>
        <v>Christchurch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116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122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110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139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147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139</v>
      </c>
    </row>
    <row r="161" spans="2:15" s="8" customFormat="1" ht="15.6" hidden="1" x14ac:dyDescent="0.35">
      <c r="B161" s="8" t="str">
        <f t="shared" si="34"/>
        <v>Christchurch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64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69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101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116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113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109</v>
      </c>
    </row>
    <row r="162" spans="2:15" s="8" customFormat="1" ht="15.6" hidden="1" x14ac:dyDescent="0.35">
      <c r="B162" s="8" t="str">
        <f t="shared" si="34"/>
        <v>Christchurch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83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84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109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109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95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83</v>
      </c>
    </row>
    <row r="163" spans="2:15" s="8" customFormat="1" ht="15.6" hidden="1" x14ac:dyDescent="0.35">
      <c r="B163" s="8" t="str">
        <f t="shared" si="34"/>
        <v>Christchurch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85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88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126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149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128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140</v>
      </c>
    </row>
    <row r="164" spans="2:15" s="8" customFormat="1" ht="15.6" hidden="1" x14ac:dyDescent="0.35">
      <c r="D164" s="26"/>
      <c r="E164" s="38">
        <f>SUM(E152:E163)</f>
        <v>1010</v>
      </c>
      <c r="F164" s="39"/>
      <c r="G164" s="38">
        <f>SUM(G152:G163)</f>
        <v>1306</v>
      </c>
      <c r="H164" s="39"/>
      <c r="I164" s="38">
        <f>SUM(I152:I163)</f>
        <v>1394</v>
      </c>
      <c r="J164" s="39"/>
      <c r="K164" s="38">
        <f>SUM(K152:K163)</f>
        <v>1467</v>
      </c>
      <c r="L164" s="39"/>
      <c r="M164" s="38">
        <f>SUM(M152:M163)</f>
        <v>1496</v>
      </c>
      <c r="N164" s="39"/>
      <c r="O164" s="38">
        <f>SUM(O152:O163)</f>
        <v>1375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Christchurch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103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173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108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108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99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0</v>
      </c>
    </row>
    <row r="167" spans="2:15" s="8" customFormat="1" ht="15.6" hidden="1" x14ac:dyDescent="0.35">
      <c r="B167" s="8" t="str">
        <f t="shared" si="41"/>
        <v>Christchurch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113</v>
      </c>
      <c r="F167" s="26">
        <f t="shared" si="43"/>
        <v>42491</v>
      </c>
      <c r="G167" s="27">
        <f>GETPIVOTDATA("report_count",Pivot!$B$7,"report_name",$C167,"reporting_month",$F167,"master_region",$B167)</f>
        <v>141</v>
      </c>
      <c r="H167" s="26">
        <f t="shared" si="44"/>
        <v>42125</v>
      </c>
      <c r="I167" s="27">
        <f>GETPIVOTDATA("report_count",Pivot!$B$7,"report_name",$C167,"reporting_month",$H167,"master_region",$B167)</f>
        <v>111</v>
      </c>
      <c r="J167" s="26">
        <f t="shared" si="45"/>
        <v>41760</v>
      </c>
      <c r="K167" s="27">
        <f>GETPIVOTDATA("report_count",Pivot!$B$7,"report_name",$C167,"reporting_month",$J167,"master_region",$B167)</f>
        <v>102</v>
      </c>
      <c r="L167" s="26">
        <f t="shared" si="46"/>
        <v>41395</v>
      </c>
      <c r="M167" s="27">
        <f>GETPIVOTDATA("report_count",Pivot!$B$7,"report_name",$C167,"reporting_month",$L167,"master_region",$B167)</f>
        <v>124</v>
      </c>
      <c r="N167" s="26">
        <f t="shared" si="47"/>
        <v>41030</v>
      </c>
      <c r="O167" s="27">
        <f>GETPIVOTDATA("report_count",Pivot!$B$7,"report_name",$C167,"reporting_month",$N167,"master_region",$B167)</f>
        <v>1</v>
      </c>
    </row>
    <row r="168" spans="2:15" s="8" customFormat="1" ht="15.6" hidden="1" x14ac:dyDescent="0.35">
      <c r="B168" s="8" t="str">
        <f t="shared" si="41"/>
        <v>Christchurch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120</v>
      </c>
      <c r="F168" s="26">
        <f t="shared" si="43"/>
        <v>42522</v>
      </c>
      <c r="G168" s="27">
        <f>GETPIVOTDATA("report_count",Pivot!$B$7,"report_name",$C168,"reporting_month",$F168,"master_region",$B168)</f>
        <v>126</v>
      </c>
      <c r="H168" s="26">
        <f t="shared" si="44"/>
        <v>42156</v>
      </c>
      <c r="I168" s="27">
        <f>GETPIVOTDATA("report_count",Pivot!$B$7,"report_name",$C168,"reporting_month",$H168,"master_region",$B168)</f>
        <v>128</v>
      </c>
      <c r="J168" s="26">
        <f t="shared" si="45"/>
        <v>41791</v>
      </c>
      <c r="K168" s="27">
        <f>GETPIVOTDATA("report_count",Pivot!$B$7,"report_name",$C168,"reporting_month",$J168,"master_region",$B168)</f>
        <v>84</v>
      </c>
      <c r="L168" s="26">
        <f t="shared" si="46"/>
        <v>41426</v>
      </c>
      <c r="M168" s="27">
        <f>GETPIVOTDATA("report_count",Pivot!$B$7,"report_name",$C168,"reporting_month",$L168,"master_region",$B168)</f>
        <v>89</v>
      </c>
      <c r="N168" s="26">
        <f t="shared" si="47"/>
        <v>41061</v>
      </c>
      <c r="O168" s="27">
        <f>GETPIVOTDATA("report_count",Pivot!$B$7,"report_name",$C168,"reporting_month",$N168,"master_region",$B168)</f>
        <v>3</v>
      </c>
    </row>
    <row r="169" spans="2:15" s="8" customFormat="1" ht="15.6" hidden="1" x14ac:dyDescent="0.35">
      <c r="B169" s="8" t="str">
        <f t="shared" si="41"/>
        <v>Christchurch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96</v>
      </c>
      <c r="F169" s="26">
        <f t="shared" si="43"/>
        <v>42552</v>
      </c>
      <c r="G169" s="27">
        <f>GETPIVOTDATA("report_count",Pivot!$B$7,"report_name",$C169,"reporting_month",$F169,"master_region",$B169)</f>
        <v>134</v>
      </c>
      <c r="H169" s="26">
        <f t="shared" si="44"/>
        <v>42186</v>
      </c>
      <c r="I169" s="27">
        <f>GETPIVOTDATA("report_count",Pivot!$B$7,"report_name",$C169,"reporting_month",$H169,"master_region",$B169)</f>
        <v>114</v>
      </c>
      <c r="J169" s="26">
        <f t="shared" si="45"/>
        <v>41821</v>
      </c>
      <c r="K169" s="27">
        <f>GETPIVOTDATA("report_count",Pivot!$B$7,"report_name",$C169,"reporting_month",$J169,"master_region",$B169)</f>
        <v>92</v>
      </c>
      <c r="L169" s="26">
        <f t="shared" si="46"/>
        <v>41456</v>
      </c>
      <c r="M169" s="27">
        <f>GETPIVOTDATA("report_count",Pivot!$B$7,"report_name",$C169,"reporting_month",$L169,"master_region",$B169)</f>
        <v>118</v>
      </c>
      <c r="N169" s="26">
        <f t="shared" si="47"/>
        <v>41091</v>
      </c>
      <c r="O169" s="27">
        <f>GETPIVOTDATA("report_count",Pivot!$B$7,"report_name",$C169,"reporting_month",$N169,"master_region",$B169)</f>
        <v>57</v>
      </c>
    </row>
    <row r="170" spans="2:15" s="8" customFormat="1" ht="15.6" hidden="1" x14ac:dyDescent="0.35">
      <c r="B170" s="8" t="str">
        <f t="shared" si="41"/>
        <v>Christchurch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95</v>
      </c>
      <c r="F170" s="26">
        <f t="shared" si="43"/>
        <v>42583</v>
      </c>
      <c r="G170" s="27">
        <f>GETPIVOTDATA("report_count",Pivot!$B$7,"report_name",$C170,"reporting_month",$F170,"master_region",$B170)</f>
        <v>102</v>
      </c>
      <c r="H170" s="26">
        <f t="shared" si="44"/>
        <v>42217</v>
      </c>
      <c r="I170" s="27">
        <f>GETPIVOTDATA("report_count",Pivot!$B$7,"report_name",$C170,"reporting_month",$H170,"master_region",$B170)</f>
        <v>120</v>
      </c>
      <c r="J170" s="26">
        <f t="shared" si="45"/>
        <v>41852</v>
      </c>
      <c r="K170" s="27">
        <f>GETPIVOTDATA("report_count",Pivot!$B$7,"report_name",$C170,"reporting_month",$J170,"master_region",$B170)</f>
        <v>88</v>
      </c>
      <c r="L170" s="26">
        <f t="shared" si="46"/>
        <v>41487</v>
      </c>
      <c r="M170" s="27">
        <f>GETPIVOTDATA("report_count",Pivot!$B$7,"report_name",$C170,"reporting_month",$L170,"master_region",$B170)</f>
        <v>76</v>
      </c>
      <c r="N170" s="26">
        <f t="shared" si="47"/>
        <v>41122</v>
      </c>
      <c r="O170" s="27">
        <f>GETPIVOTDATA("report_count",Pivot!$B$7,"report_name",$C170,"reporting_month",$N170,"master_region",$B170)</f>
        <v>60</v>
      </c>
    </row>
    <row r="171" spans="2:15" s="8" customFormat="1" ht="15.6" hidden="1" x14ac:dyDescent="0.35">
      <c r="B171" s="8" t="str">
        <f t="shared" si="41"/>
        <v>Christchurch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79</v>
      </c>
      <c r="F171" s="26">
        <f t="shared" si="43"/>
        <v>42614</v>
      </c>
      <c r="G171" s="27">
        <f>GETPIVOTDATA("report_count",Pivot!$B$7,"report_name",$C171,"reporting_month",$F171,"master_region",$B171)</f>
        <v>102</v>
      </c>
      <c r="H171" s="26">
        <f t="shared" si="44"/>
        <v>42248</v>
      </c>
      <c r="I171" s="27">
        <f>GETPIVOTDATA("report_count",Pivot!$B$7,"report_name",$C171,"reporting_month",$H171,"master_region",$B171)</f>
        <v>92</v>
      </c>
      <c r="J171" s="26">
        <f t="shared" si="45"/>
        <v>41883</v>
      </c>
      <c r="K171" s="27">
        <f>GETPIVOTDATA("report_count",Pivot!$B$7,"report_name",$C171,"reporting_month",$J171,"master_region",$B171)</f>
        <v>79</v>
      </c>
      <c r="L171" s="26">
        <f t="shared" si="46"/>
        <v>41518</v>
      </c>
      <c r="M171" s="27">
        <f>GETPIVOTDATA("report_count",Pivot!$B$7,"report_name",$C171,"reporting_month",$L171,"master_region",$B171)</f>
        <v>62</v>
      </c>
      <c r="N171" s="26">
        <f t="shared" si="47"/>
        <v>41153</v>
      </c>
      <c r="O171" s="27">
        <f>GETPIVOTDATA("report_count",Pivot!$B$7,"report_name",$C171,"reporting_month",$N171,"master_region",$B171)</f>
        <v>53</v>
      </c>
    </row>
    <row r="172" spans="2:15" s="8" customFormat="1" ht="15.6" hidden="1" x14ac:dyDescent="0.35">
      <c r="B172" s="8" t="str">
        <f t="shared" si="41"/>
        <v>Christchurch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77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89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85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75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77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55</v>
      </c>
    </row>
    <row r="173" spans="2:15" s="8" customFormat="1" ht="15.6" hidden="1" x14ac:dyDescent="0.35">
      <c r="B173" s="8" t="str">
        <f t="shared" si="41"/>
        <v>Christchurch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82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97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131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108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77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84</v>
      </c>
    </row>
    <row r="174" spans="2:15" s="8" customFormat="1" ht="15.6" hidden="1" x14ac:dyDescent="0.35">
      <c r="B174" s="8" t="str">
        <f t="shared" si="41"/>
        <v>Christchurch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115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157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100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114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105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71</v>
      </c>
    </row>
    <row r="175" spans="2:15" s="8" customFormat="1" ht="15.6" hidden="1" x14ac:dyDescent="0.35">
      <c r="B175" s="8" t="str">
        <f t="shared" si="41"/>
        <v>Christchurch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65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81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107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96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77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74</v>
      </c>
    </row>
    <row r="176" spans="2:15" s="8" customFormat="1" ht="15.6" hidden="1" x14ac:dyDescent="0.35">
      <c r="B176" s="8" t="str">
        <f t="shared" si="41"/>
        <v>Christchurch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72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81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101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86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77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73</v>
      </c>
    </row>
    <row r="177" spans="2:15" s="8" customFormat="1" ht="15.6" hidden="1" x14ac:dyDescent="0.35">
      <c r="B177" s="8" t="str">
        <f t="shared" si="41"/>
        <v>Christchurch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102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122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142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115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130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94</v>
      </c>
    </row>
    <row r="178" spans="2:15" s="8" customFormat="1" ht="15.6" hidden="1" x14ac:dyDescent="0.35">
      <c r="D178" s="26"/>
      <c r="E178" s="38">
        <f>SUM(E166:E177)</f>
        <v>1119</v>
      </c>
      <c r="F178" s="39"/>
      <c r="G178" s="38">
        <f>SUM(G166:G177)</f>
        <v>1405</v>
      </c>
      <c r="H178" s="39"/>
      <c r="I178" s="38">
        <f>SUM(I166:I177)</f>
        <v>1339</v>
      </c>
      <c r="J178" s="39"/>
      <c r="K178" s="38">
        <f>SUM(K166:K177)</f>
        <v>1147</v>
      </c>
      <c r="L178" s="39"/>
      <c r="M178" s="38">
        <f>SUM(M166:M177)</f>
        <v>1111</v>
      </c>
      <c r="N178" s="39"/>
      <c r="O178" s="38">
        <f>SUM(O166:O177)</f>
        <v>625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Christchurch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130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259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231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200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185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150</v>
      </c>
    </row>
    <row r="181" spans="2:15" s="8" customFormat="1" ht="15.6" hidden="1" x14ac:dyDescent="0.35">
      <c r="B181" s="8" t="str">
        <f t="shared" si="48"/>
        <v>Christchurch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197</v>
      </c>
      <c r="F181" s="26">
        <f t="shared" si="50"/>
        <v>42491</v>
      </c>
      <c r="G181" s="27">
        <f>GETPIVOTDATA("report_count",Pivot!$B$7,"report_name",$C181,"reporting_month",$F181,"master_region",$B181)</f>
        <v>249</v>
      </c>
      <c r="H181" s="26">
        <f t="shared" si="51"/>
        <v>42125</v>
      </c>
      <c r="I181" s="27">
        <f>GETPIVOTDATA("report_count",Pivot!$B$7,"report_name",$C181,"reporting_month",$H181,"master_region",$B181)</f>
        <v>214</v>
      </c>
      <c r="J181" s="26">
        <f t="shared" si="52"/>
        <v>41760</v>
      </c>
      <c r="K181" s="27">
        <f>GETPIVOTDATA("report_count",Pivot!$B$7,"report_name",$C181,"reporting_month",$J181,"master_region",$B181)</f>
        <v>194</v>
      </c>
      <c r="L181" s="26">
        <f t="shared" si="53"/>
        <v>41395</v>
      </c>
      <c r="M181" s="27">
        <f>GETPIVOTDATA("report_count",Pivot!$B$7,"report_name",$C181,"reporting_month",$L181,"master_region",$B181)</f>
        <v>187</v>
      </c>
      <c r="N181" s="26">
        <f t="shared" si="54"/>
        <v>41030</v>
      </c>
      <c r="O181" s="27">
        <f>GETPIVOTDATA("report_count",Pivot!$B$7,"report_name",$C181,"reporting_month",$N181,"master_region",$B181)</f>
        <v>149</v>
      </c>
    </row>
    <row r="182" spans="2:15" s="8" customFormat="1" ht="15.6" hidden="1" x14ac:dyDescent="0.35">
      <c r="B182" s="8" t="str">
        <f t="shared" si="48"/>
        <v>Christchurch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197</v>
      </c>
      <c r="F182" s="26">
        <f t="shared" si="50"/>
        <v>42522</v>
      </c>
      <c r="G182" s="27">
        <f>GETPIVOTDATA("report_count",Pivot!$B$7,"report_name",$C182,"reporting_month",$F182,"master_region",$B182)</f>
        <v>231</v>
      </c>
      <c r="H182" s="26">
        <f t="shared" si="51"/>
        <v>42156</v>
      </c>
      <c r="I182" s="27">
        <f>GETPIVOTDATA("report_count",Pivot!$B$7,"report_name",$C182,"reporting_month",$H182,"master_region",$B182)</f>
        <v>242</v>
      </c>
      <c r="J182" s="26">
        <f t="shared" si="52"/>
        <v>41791</v>
      </c>
      <c r="K182" s="27">
        <f>GETPIVOTDATA("report_count",Pivot!$B$7,"report_name",$C182,"reporting_month",$J182,"master_region",$B182)</f>
        <v>168</v>
      </c>
      <c r="L182" s="26">
        <f t="shared" si="53"/>
        <v>41426</v>
      </c>
      <c r="M182" s="27">
        <f>GETPIVOTDATA("report_count",Pivot!$B$7,"report_name",$C182,"reporting_month",$L182,"master_region",$B182)</f>
        <v>197</v>
      </c>
      <c r="N182" s="26">
        <f t="shared" si="54"/>
        <v>41061</v>
      </c>
      <c r="O182" s="27">
        <f>GETPIVOTDATA("report_count",Pivot!$B$7,"report_name",$C182,"reporting_month",$N182,"master_region",$B182)</f>
        <v>165</v>
      </c>
    </row>
    <row r="183" spans="2:15" s="8" customFormat="1" ht="15.6" hidden="1" x14ac:dyDescent="0.35">
      <c r="B183" s="8" t="str">
        <f t="shared" si="48"/>
        <v>Christchurch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138</v>
      </c>
      <c r="F183" s="26">
        <f t="shared" si="50"/>
        <v>42552</v>
      </c>
      <c r="G183" s="27">
        <f>GETPIVOTDATA("report_count",Pivot!$B$7,"report_name",$C183,"reporting_month",$F183,"master_region",$B183)</f>
        <v>212</v>
      </c>
      <c r="H183" s="26">
        <f t="shared" si="51"/>
        <v>42186</v>
      </c>
      <c r="I183" s="27">
        <f>GETPIVOTDATA("report_count",Pivot!$B$7,"report_name",$C183,"reporting_month",$H183,"master_region",$B183)</f>
        <v>254</v>
      </c>
      <c r="J183" s="26">
        <f t="shared" si="52"/>
        <v>41821</v>
      </c>
      <c r="K183" s="27">
        <f>GETPIVOTDATA("report_count",Pivot!$B$7,"report_name",$C183,"reporting_month",$J183,"master_region",$B183)</f>
        <v>258</v>
      </c>
      <c r="L183" s="26">
        <f t="shared" si="53"/>
        <v>41456</v>
      </c>
      <c r="M183" s="27">
        <f>GETPIVOTDATA("report_count",Pivot!$B$7,"report_name",$C183,"reporting_month",$L183,"master_region",$B183)</f>
        <v>162</v>
      </c>
      <c r="N183" s="26">
        <f t="shared" si="54"/>
        <v>41091</v>
      </c>
      <c r="O183" s="27">
        <f>GETPIVOTDATA("report_count",Pivot!$B$7,"report_name",$C183,"reporting_month",$N183,"master_region",$B183)</f>
        <v>122</v>
      </c>
    </row>
    <row r="184" spans="2:15" s="8" customFormat="1" ht="15.6" hidden="1" x14ac:dyDescent="0.35">
      <c r="B184" s="8" t="str">
        <f t="shared" si="48"/>
        <v>Christchurch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154</v>
      </c>
      <c r="F184" s="26">
        <f t="shared" si="50"/>
        <v>42583</v>
      </c>
      <c r="G184" s="27">
        <f>GETPIVOTDATA("report_count",Pivot!$B$7,"report_name",$C184,"reporting_month",$F184,"master_region",$B184)</f>
        <v>221</v>
      </c>
      <c r="H184" s="26">
        <f t="shared" si="51"/>
        <v>42217</v>
      </c>
      <c r="I184" s="27">
        <f>GETPIVOTDATA("report_count",Pivot!$B$7,"report_name",$C184,"reporting_month",$H184,"master_region",$B184)</f>
        <v>168</v>
      </c>
      <c r="J184" s="26">
        <f t="shared" si="52"/>
        <v>41852</v>
      </c>
      <c r="K184" s="27">
        <f>GETPIVOTDATA("report_count",Pivot!$B$7,"report_name",$C184,"reporting_month",$J184,"master_region",$B184)</f>
        <v>169</v>
      </c>
      <c r="L184" s="26">
        <f t="shared" si="53"/>
        <v>41487</v>
      </c>
      <c r="M184" s="27">
        <f>GETPIVOTDATA("report_count",Pivot!$B$7,"report_name",$C184,"reporting_month",$L184,"master_region",$B184)</f>
        <v>176</v>
      </c>
      <c r="N184" s="26">
        <f t="shared" si="54"/>
        <v>41122</v>
      </c>
      <c r="O184" s="27">
        <f>GETPIVOTDATA("report_count",Pivot!$B$7,"report_name",$C184,"reporting_month",$N184,"master_region",$B184)</f>
        <v>122</v>
      </c>
    </row>
    <row r="185" spans="2:15" s="8" customFormat="1" ht="15.6" hidden="1" x14ac:dyDescent="0.35">
      <c r="B185" s="8" t="str">
        <f t="shared" si="48"/>
        <v>Christchurch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152</v>
      </c>
      <c r="F185" s="26">
        <f t="shared" si="50"/>
        <v>42614</v>
      </c>
      <c r="G185" s="27">
        <f>GETPIVOTDATA("report_count",Pivot!$B$7,"report_name",$C185,"reporting_month",$F185,"master_region",$B185)</f>
        <v>169</v>
      </c>
      <c r="H185" s="26">
        <f t="shared" si="51"/>
        <v>42248</v>
      </c>
      <c r="I185" s="27">
        <f>GETPIVOTDATA("report_count",Pivot!$B$7,"report_name",$C185,"reporting_month",$H185,"master_region",$B185)</f>
        <v>218</v>
      </c>
      <c r="J185" s="26">
        <f t="shared" si="52"/>
        <v>41883</v>
      </c>
      <c r="K185" s="27">
        <f>GETPIVOTDATA("report_count",Pivot!$B$7,"report_name",$C185,"reporting_month",$J185,"master_region",$B185)</f>
        <v>179</v>
      </c>
      <c r="L185" s="26">
        <f t="shared" si="53"/>
        <v>41518</v>
      </c>
      <c r="M185" s="27">
        <f>GETPIVOTDATA("report_count",Pivot!$B$7,"report_name",$C185,"reporting_month",$L185,"master_region",$B185)</f>
        <v>166</v>
      </c>
      <c r="N185" s="26">
        <f t="shared" si="54"/>
        <v>41153</v>
      </c>
      <c r="O185" s="27">
        <f>GETPIVOTDATA("report_count",Pivot!$B$7,"report_name",$C185,"reporting_month",$N185,"master_region",$B185)</f>
        <v>133</v>
      </c>
    </row>
    <row r="186" spans="2:15" s="8" customFormat="1" ht="15.6" hidden="1" x14ac:dyDescent="0.35">
      <c r="B186" s="8" t="str">
        <f t="shared" si="48"/>
        <v>Christchurch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139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183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267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191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147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132</v>
      </c>
    </row>
    <row r="187" spans="2:15" s="8" customFormat="1" ht="15.6" hidden="1" x14ac:dyDescent="0.35">
      <c r="B187" s="8" t="str">
        <f t="shared" si="48"/>
        <v>Christchurch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119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187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180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196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196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126</v>
      </c>
    </row>
    <row r="188" spans="2:15" s="8" customFormat="1" ht="15.6" hidden="1" x14ac:dyDescent="0.35">
      <c r="B188" s="8" t="str">
        <f t="shared" si="48"/>
        <v>Christchurch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157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184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216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216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191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160</v>
      </c>
    </row>
    <row r="189" spans="2:15" s="8" customFormat="1" ht="15.6" hidden="1" x14ac:dyDescent="0.35">
      <c r="B189" s="8" t="str">
        <f t="shared" si="48"/>
        <v>Christchurch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89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126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164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163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147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108</v>
      </c>
    </row>
    <row r="190" spans="2:15" s="8" customFormat="1" ht="15.6" hidden="1" x14ac:dyDescent="0.35">
      <c r="B190" s="8" t="str">
        <f t="shared" si="48"/>
        <v>Christchurch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118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141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203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209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141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106</v>
      </c>
    </row>
    <row r="191" spans="2:15" s="8" customFormat="1" ht="15.6" hidden="1" x14ac:dyDescent="0.35">
      <c r="B191" s="8" t="str">
        <f t="shared" si="48"/>
        <v>Christchurch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125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198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226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221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202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187</v>
      </c>
    </row>
    <row r="192" spans="2:15" s="8" customFormat="1" ht="15.6" hidden="1" x14ac:dyDescent="0.35">
      <c r="D192" s="26"/>
      <c r="E192" s="38">
        <f>SUM(E180:E191)</f>
        <v>1715</v>
      </c>
      <c r="F192" s="39"/>
      <c r="G192" s="38">
        <f>SUM(G180:G191)</f>
        <v>2360</v>
      </c>
      <c r="H192" s="39"/>
      <c r="I192" s="38">
        <f>SUM(I180:I191)</f>
        <v>2583</v>
      </c>
      <c r="J192" s="39"/>
      <c r="K192" s="38">
        <f>SUM(K180:K191)</f>
        <v>2364</v>
      </c>
      <c r="L192" s="39"/>
      <c r="M192" s="38">
        <f>SUM(M180:M191)</f>
        <v>2097</v>
      </c>
      <c r="N192" s="39"/>
      <c r="O192" s="38">
        <f>SUM(O180:O191)</f>
        <v>1660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5">
        <f>M135</f>
        <v>3512</v>
      </c>
      <c r="G217" s="45">
        <f>M150</f>
        <v>2038</v>
      </c>
      <c r="H217" s="45">
        <f>M164</f>
        <v>1496</v>
      </c>
      <c r="I217" s="45">
        <f>M178</f>
        <v>1111</v>
      </c>
      <c r="J217" s="45">
        <f>M192</f>
        <v>2097</v>
      </c>
      <c r="K217" s="45">
        <f>D33-SUM(F217:J217)</f>
        <v>1460</v>
      </c>
    </row>
    <row r="218" spans="5:11" s="8" customFormat="1" ht="15.6" x14ac:dyDescent="0.35">
      <c r="E218" s="35">
        <f>C92</f>
        <v>42064</v>
      </c>
      <c r="F218" s="46">
        <f>K135</f>
        <v>3125</v>
      </c>
      <c r="G218" s="46">
        <f>K150</f>
        <v>2570</v>
      </c>
      <c r="H218" s="46">
        <f>K164</f>
        <v>1467</v>
      </c>
      <c r="I218" s="46">
        <f>K178</f>
        <v>1147</v>
      </c>
      <c r="J218" s="46">
        <f>K192</f>
        <v>2364</v>
      </c>
      <c r="K218" s="46">
        <f t="shared" ref="K218:K221" si="55">D34-SUM(F218:J218)</f>
        <v>1665</v>
      </c>
    </row>
    <row r="219" spans="5:11" s="8" customFormat="1" ht="15.6" x14ac:dyDescent="0.35">
      <c r="E219" s="32">
        <f>C93</f>
        <v>42430</v>
      </c>
      <c r="F219" s="45">
        <f>I135</f>
        <v>3460</v>
      </c>
      <c r="G219" s="45">
        <f>I150</f>
        <v>2672</v>
      </c>
      <c r="H219" s="45">
        <f>I164</f>
        <v>1394</v>
      </c>
      <c r="I219" s="45">
        <f>I178</f>
        <v>1339</v>
      </c>
      <c r="J219" s="45">
        <f>I192</f>
        <v>2583</v>
      </c>
      <c r="K219" s="45">
        <f t="shared" si="55"/>
        <v>1768</v>
      </c>
    </row>
    <row r="220" spans="5:11" s="8" customFormat="1" ht="15.6" x14ac:dyDescent="0.35">
      <c r="E220" s="35">
        <f>C94</f>
        <v>42795</v>
      </c>
      <c r="F220" s="46">
        <f>G135</f>
        <v>3526</v>
      </c>
      <c r="G220" s="46">
        <f>G150</f>
        <v>2094</v>
      </c>
      <c r="H220" s="46">
        <f>G164</f>
        <v>1306</v>
      </c>
      <c r="I220" s="46">
        <f>G178</f>
        <v>1405</v>
      </c>
      <c r="J220" s="46">
        <f>G192</f>
        <v>2360</v>
      </c>
      <c r="K220" s="46">
        <f t="shared" si="55"/>
        <v>1916</v>
      </c>
    </row>
    <row r="221" spans="5:11" s="8" customFormat="1" ht="15.6" x14ac:dyDescent="0.35">
      <c r="E221" s="32">
        <f>C95</f>
        <v>43160</v>
      </c>
      <c r="F221" s="45">
        <f>E135</f>
        <v>3122</v>
      </c>
      <c r="G221" s="45">
        <f>E150</f>
        <v>1752</v>
      </c>
      <c r="H221" s="45">
        <f>E164</f>
        <v>1010</v>
      </c>
      <c r="I221" s="45">
        <f>E178</f>
        <v>1119</v>
      </c>
      <c r="J221" s="45">
        <f>E192</f>
        <v>1715</v>
      </c>
      <c r="K221" s="45">
        <f t="shared" si="55"/>
        <v>1357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0.2998121905412327</v>
      </c>
      <c r="G224" s="42">
        <f>G217/SUM($F217:$K217)</f>
        <v>0.17397985316715042</v>
      </c>
      <c r="H224" s="42">
        <f>H217/SUM($F217:$K217)</f>
        <v>0.12771043196175516</v>
      </c>
      <c r="I224" s="42">
        <f>I217/SUM($F217:$K217)</f>
        <v>9.4843776677479938E-2</v>
      </c>
      <c r="J224" s="42">
        <f>J217/SUM($F217:$K217)</f>
        <v>0.17901656137954583</v>
      </c>
      <c r="K224" s="42">
        <f>K217/SUM($F217:$K217)</f>
        <v>0.12463718627283592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0.25328254174096287</v>
      </c>
      <c r="G225" s="42">
        <f>G218/SUM($F218:$K218)</f>
        <v>0.20829956232776786</v>
      </c>
      <c r="H225" s="42">
        <f>H218/SUM($F218:$K218)</f>
        <v>0.11890095639487762</v>
      </c>
      <c r="I225" s="42">
        <f>I218/SUM($F218:$K218)</f>
        <v>9.2964824120603015E-2</v>
      </c>
      <c r="J225" s="42">
        <f>J218/SUM($F218:$K218)</f>
        <v>0.19160317717620359</v>
      </c>
      <c r="K225" s="42">
        <f>K218/SUM($F218:$K218)</f>
        <v>0.13494893823958501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0.26180387409200967</v>
      </c>
      <c r="G226" s="42">
        <f>G219/SUM($F219:$K219)</f>
        <v>0.20217917675544794</v>
      </c>
      <c r="H226" s="42">
        <f>H219/SUM($F219:$K219)</f>
        <v>0.10547820823244553</v>
      </c>
      <c r="I226" s="42">
        <f>I219/SUM($F219:$K219)</f>
        <v>0.10131658595641646</v>
      </c>
      <c r="J226" s="42">
        <f>J219/SUM($F219:$K219)</f>
        <v>0.19544491525423729</v>
      </c>
      <c r="K226" s="42">
        <f>K219/SUM($F219:$K219)</f>
        <v>0.13377723970944311</v>
      </c>
    </row>
    <row r="227" spans="2:18" s="8" customFormat="1" ht="15.6" hidden="1" x14ac:dyDescent="0.35">
      <c r="E227" s="26">
        <f>E220</f>
        <v>42795</v>
      </c>
      <c r="F227" s="42">
        <f>F220/SUM($F220:$K220)</f>
        <v>0.27968588879194101</v>
      </c>
      <c r="G227" s="42">
        <f>G220/SUM($F220:$K220)</f>
        <v>0.16609819941302451</v>
      </c>
      <c r="H227" s="42">
        <f>H220/SUM($F220:$K220)</f>
        <v>0.103593241849766</v>
      </c>
      <c r="I227" s="42">
        <f>I220/SUM($F220:$K220)</f>
        <v>0.11144602205124138</v>
      </c>
      <c r="J227" s="42">
        <f>J220/SUM($F220:$K220)</f>
        <v>0.18719758864123107</v>
      </c>
      <c r="K227" s="42">
        <f>K220/SUM($F220:$K220)</f>
        <v>0.15197905925279606</v>
      </c>
    </row>
    <row r="228" spans="2:18" s="8" customFormat="1" ht="15.6" hidden="1" x14ac:dyDescent="0.35">
      <c r="E228" s="26">
        <f>E221</f>
        <v>43160</v>
      </c>
      <c r="F228" s="42">
        <f>F221/SUM($F221:$K221)</f>
        <v>0.3098759305210918</v>
      </c>
      <c r="G228" s="42">
        <f>G221/SUM($F221:$K221)</f>
        <v>0.17389578163771713</v>
      </c>
      <c r="H228" s="42">
        <f>H221/SUM($F221:$K221)</f>
        <v>0.10024813895781638</v>
      </c>
      <c r="I228" s="42">
        <f>I221/SUM($F221:$K221)</f>
        <v>0.11106699751861042</v>
      </c>
      <c r="J228" s="42">
        <f>J221/SUM($F221:$K221)</f>
        <v>0.17022332506203475</v>
      </c>
      <c r="K228" s="42">
        <f>K221/SUM($F221:$K221)</f>
        <v>0.13468982630272952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Christchurch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Christchurch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658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992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941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863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779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693</v>
      </c>
    </row>
    <row r="238" spans="2:18" s="8" customFormat="1" ht="15.6" hidden="1" x14ac:dyDescent="0.35">
      <c r="B238" s="8" t="str">
        <f t="shared" si="56"/>
        <v>Christchurch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751</v>
      </c>
      <c r="F238" s="26">
        <f t="shared" si="58"/>
        <v>42491</v>
      </c>
      <c r="G238" s="27">
        <f>GETPIVOTDATA("report_count",Pivot!$B$7,"report_name",$C238,"reporting_month",$F238,"master_region",$B238)</f>
        <v>1005</v>
      </c>
      <c r="H238" s="26">
        <f t="shared" si="59"/>
        <v>42125</v>
      </c>
      <c r="I238" s="27">
        <f>GETPIVOTDATA("report_count",Pivot!$B$7,"report_name",$C238,"reporting_month",$H238,"master_region",$B238)</f>
        <v>963</v>
      </c>
      <c r="J238" s="26">
        <f t="shared" si="60"/>
        <v>41760</v>
      </c>
      <c r="K238" s="27">
        <f>GETPIVOTDATA("report_count",Pivot!$B$7,"report_name",$C238,"reporting_month",$J238,"master_region",$B238)</f>
        <v>900</v>
      </c>
      <c r="L238" s="26">
        <f t="shared" si="61"/>
        <v>41395</v>
      </c>
      <c r="M238" s="27">
        <f>GETPIVOTDATA("report_count",Pivot!$B$7,"report_name",$C238,"reporting_month",$L238,"master_region",$B238)</f>
        <v>906</v>
      </c>
      <c r="N238" s="26">
        <f t="shared" si="62"/>
        <v>41030</v>
      </c>
      <c r="O238" s="27">
        <f>GETPIVOTDATA("report_count",Pivot!$B$7,"report_name",$C238,"reporting_month",$N238,"master_region",$B238)</f>
        <v>761</v>
      </c>
    </row>
    <row r="239" spans="2:18" s="8" customFormat="1" ht="15.6" hidden="1" x14ac:dyDescent="0.35">
      <c r="B239" s="8" t="str">
        <f t="shared" si="56"/>
        <v>Christchurch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799</v>
      </c>
      <c r="F239" s="26">
        <f t="shared" si="58"/>
        <v>42522</v>
      </c>
      <c r="G239" s="27">
        <f>GETPIVOTDATA("report_count",Pivot!$B$7,"report_name",$C239,"reporting_month",$F239,"master_region",$B239)</f>
        <v>953</v>
      </c>
      <c r="H239" s="26">
        <f t="shared" si="59"/>
        <v>42156</v>
      </c>
      <c r="I239" s="27">
        <f>GETPIVOTDATA("report_count",Pivot!$B$7,"report_name",$C239,"reporting_month",$H239,"master_region",$B239)</f>
        <v>927</v>
      </c>
      <c r="J239" s="26">
        <f t="shared" si="60"/>
        <v>41791</v>
      </c>
      <c r="K239" s="27">
        <f>GETPIVOTDATA("report_count",Pivot!$B$7,"report_name",$C239,"reporting_month",$J239,"master_region",$B239)</f>
        <v>757</v>
      </c>
      <c r="L239" s="26">
        <f t="shared" si="61"/>
        <v>41426</v>
      </c>
      <c r="M239" s="27">
        <f>GETPIVOTDATA("report_count",Pivot!$B$7,"report_name",$C239,"reporting_month",$L239,"master_region",$B239)</f>
        <v>802</v>
      </c>
      <c r="N239" s="26">
        <f t="shared" si="62"/>
        <v>41061</v>
      </c>
      <c r="O239" s="27">
        <f>GETPIVOTDATA("report_count",Pivot!$B$7,"report_name",$C239,"reporting_month",$N239,"master_region",$B239)</f>
        <v>733</v>
      </c>
    </row>
    <row r="240" spans="2:18" s="8" customFormat="1" ht="15.6" hidden="1" x14ac:dyDescent="0.35">
      <c r="B240" s="8" t="str">
        <f t="shared" si="56"/>
        <v>Christchurch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684</v>
      </c>
      <c r="F240" s="26">
        <f t="shared" si="58"/>
        <v>42552</v>
      </c>
      <c r="G240" s="27">
        <f>GETPIVOTDATA("report_count",Pivot!$B$7,"report_name",$C240,"reporting_month",$F240,"master_region",$B240)</f>
        <v>921</v>
      </c>
      <c r="H240" s="26">
        <f t="shared" si="59"/>
        <v>42186</v>
      </c>
      <c r="I240" s="27">
        <f>GETPIVOTDATA("report_count",Pivot!$B$7,"report_name",$C240,"reporting_month",$H240,"master_region",$B240)</f>
        <v>925</v>
      </c>
      <c r="J240" s="26">
        <f t="shared" si="60"/>
        <v>41821</v>
      </c>
      <c r="K240" s="27">
        <f>GETPIVOTDATA("report_count",Pivot!$B$7,"report_name",$C240,"reporting_month",$J240,"master_region",$B240)</f>
        <v>834</v>
      </c>
      <c r="L240" s="26">
        <f t="shared" si="61"/>
        <v>41456</v>
      </c>
      <c r="M240" s="27">
        <f>GETPIVOTDATA("report_count",Pivot!$B$7,"report_name",$C240,"reporting_month",$L240,"master_region",$B240)</f>
        <v>805</v>
      </c>
      <c r="N240" s="26">
        <f t="shared" si="62"/>
        <v>41091</v>
      </c>
      <c r="O240" s="27">
        <f>GETPIVOTDATA("report_count",Pivot!$B$7,"report_name",$C240,"reporting_month",$N240,"master_region",$B240)</f>
        <v>707</v>
      </c>
    </row>
    <row r="241" spans="2:15" s="8" customFormat="1" ht="15.6" hidden="1" x14ac:dyDescent="0.35">
      <c r="B241" s="8" t="str">
        <f t="shared" si="56"/>
        <v>Christchurch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631</v>
      </c>
      <c r="F241" s="26">
        <f t="shared" si="58"/>
        <v>42583</v>
      </c>
      <c r="G241" s="27">
        <f>GETPIVOTDATA("report_count",Pivot!$B$7,"report_name",$C241,"reporting_month",$F241,"master_region",$B241)</f>
        <v>888</v>
      </c>
      <c r="H241" s="26">
        <f t="shared" si="59"/>
        <v>42217</v>
      </c>
      <c r="I241" s="27">
        <f>GETPIVOTDATA("report_count",Pivot!$B$7,"report_name",$C241,"reporting_month",$H241,"master_region",$B241)</f>
        <v>850</v>
      </c>
      <c r="J241" s="26">
        <f t="shared" si="60"/>
        <v>41852</v>
      </c>
      <c r="K241" s="27">
        <f>GETPIVOTDATA("report_count",Pivot!$B$7,"report_name",$C241,"reporting_month",$J241,"master_region",$B241)</f>
        <v>818</v>
      </c>
      <c r="L241" s="26">
        <f t="shared" si="61"/>
        <v>41487</v>
      </c>
      <c r="M241" s="27">
        <f>GETPIVOTDATA("report_count",Pivot!$B$7,"report_name",$C241,"reporting_month",$L241,"master_region",$B241)</f>
        <v>771</v>
      </c>
      <c r="N241" s="26">
        <f t="shared" si="62"/>
        <v>41122</v>
      </c>
      <c r="O241" s="27">
        <f>GETPIVOTDATA("report_count",Pivot!$B$7,"report_name",$C241,"reporting_month",$N241,"master_region",$B241)</f>
        <v>726</v>
      </c>
    </row>
    <row r="242" spans="2:15" s="8" customFormat="1" ht="15.6" hidden="1" x14ac:dyDescent="0.35">
      <c r="B242" s="8" t="str">
        <f t="shared" si="56"/>
        <v>Christchurch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600</v>
      </c>
      <c r="F242" s="26">
        <f t="shared" si="58"/>
        <v>42614</v>
      </c>
      <c r="G242" s="27">
        <f>GETPIVOTDATA("report_count",Pivot!$B$7,"report_name",$C242,"reporting_month",$F242,"master_region",$B242)</f>
        <v>802</v>
      </c>
      <c r="H242" s="26">
        <f t="shared" si="59"/>
        <v>42248</v>
      </c>
      <c r="I242" s="27">
        <f>GETPIVOTDATA("report_count",Pivot!$B$7,"report_name",$C242,"reporting_month",$H242,"master_region",$B242)</f>
        <v>787</v>
      </c>
      <c r="J242" s="26">
        <f t="shared" si="60"/>
        <v>41883</v>
      </c>
      <c r="K242" s="27">
        <f>GETPIVOTDATA("report_count",Pivot!$B$7,"report_name",$C242,"reporting_month",$J242,"master_region",$B242)</f>
        <v>731</v>
      </c>
      <c r="L242" s="26">
        <f t="shared" si="61"/>
        <v>41518</v>
      </c>
      <c r="M242" s="27">
        <f>GETPIVOTDATA("report_count",Pivot!$B$7,"report_name",$C242,"reporting_month",$L242,"master_region",$B242)</f>
        <v>714</v>
      </c>
      <c r="N242" s="26">
        <f t="shared" si="62"/>
        <v>41153</v>
      </c>
      <c r="O242" s="27">
        <f>GETPIVOTDATA("report_count",Pivot!$B$7,"report_name",$C242,"reporting_month",$N242,"master_region",$B242)</f>
        <v>643</v>
      </c>
    </row>
    <row r="243" spans="2:15" s="8" customFormat="1" ht="15.6" hidden="1" x14ac:dyDescent="0.35">
      <c r="B243" s="8" t="str">
        <f t="shared" si="56"/>
        <v>Christchurch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613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764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903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844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771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630</v>
      </c>
    </row>
    <row r="244" spans="2:15" s="8" customFormat="1" ht="15.6" hidden="1" x14ac:dyDescent="0.35">
      <c r="B244" s="8" t="str">
        <f t="shared" si="56"/>
        <v>Christchurch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587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763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869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836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836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783</v>
      </c>
    </row>
    <row r="245" spans="2:15" s="8" customFormat="1" ht="15.6" hidden="1" x14ac:dyDescent="0.35">
      <c r="B245" s="8" t="str">
        <f t="shared" si="56"/>
        <v>Christchurch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833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973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1063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991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923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755</v>
      </c>
    </row>
    <row r="246" spans="2:15" s="8" customFormat="1" ht="15.6" hidden="1" x14ac:dyDescent="0.35">
      <c r="B246" s="8" t="str">
        <f t="shared" si="56"/>
        <v>Christchurch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431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532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683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729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575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551</v>
      </c>
    </row>
    <row r="247" spans="2:15" s="8" customFormat="1" ht="15.6" hidden="1" x14ac:dyDescent="0.35">
      <c r="B247" s="8" t="str">
        <f t="shared" si="56"/>
        <v>Christchurch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534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588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721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698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609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557</v>
      </c>
    </row>
    <row r="248" spans="2:15" s="8" customFormat="1" ht="15.6" hidden="1" x14ac:dyDescent="0.35">
      <c r="B248" s="8" t="str">
        <f t="shared" si="56"/>
        <v>Christchurch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772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852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869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931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916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886</v>
      </c>
    </row>
    <row r="249" spans="2:15" s="8" customFormat="1" ht="15.6" hidden="1" x14ac:dyDescent="0.35">
      <c r="D249" s="26"/>
      <c r="E249" s="38">
        <f>SUM(E237:E248)</f>
        <v>7893</v>
      </c>
      <c r="F249" s="39"/>
      <c r="G249" s="38">
        <f>SUM(G237:G248)</f>
        <v>10033</v>
      </c>
      <c r="H249" s="39"/>
      <c r="I249" s="38">
        <f>SUM(I237:I248)</f>
        <v>10501</v>
      </c>
      <c r="J249" s="39"/>
      <c r="K249" s="38">
        <f>SUM(K237:K248)</f>
        <v>9932</v>
      </c>
      <c r="L249" s="39"/>
      <c r="M249" s="38">
        <f>SUM(M237:M248)</f>
        <v>9407</v>
      </c>
      <c r="N249" s="39"/>
      <c r="O249" s="38">
        <f>SUM(O237:O248)</f>
        <v>8425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Christchurch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9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3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33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7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1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7</v>
      </c>
    </row>
    <row r="253" spans="2:15" s="8" customFormat="1" ht="15.6" hidden="1" x14ac:dyDescent="0.35">
      <c r="B253" s="8" t="str">
        <f t="shared" si="63"/>
        <v>Christchurch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37</v>
      </c>
      <c r="F253" s="26">
        <f t="shared" si="65"/>
        <v>42491</v>
      </c>
      <c r="G253" s="27">
        <f>GETPIVOTDATA("report_count",Pivot!$B$7,"report_name",$C253,"reporting_month",$F253,"master_region",$B253)</f>
        <v>6</v>
      </c>
      <c r="H253" s="26">
        <f t="shared" si="66"/>
        <v>42125</v>
      </c>
      <c r="I253" s="27">
        <f>GETPIVOTDATA("report_count",Pivot!$B$7,"report_name",$C253,"reporting_month",$H253,"master_region",$B253)</f>
        <v>8</v>
      </c>
      <c r="J253" s="26">
        <f t="shared" si="67"/>
        <v>41760</v>
      </c>
      <c r="K253" s="27">
        <f>GETPIVOTDATA("report_count",Pivot!$B$7,"report_name",$C253,"reporting_month",$J253,"master_region",$B253)</f>
        <v>10</v>
      </c>
      <c r="L253" s="26">
        <f t="shared" si="68"/>
        <v>41395</v>
      </c>
      <c r="M253" s="27">
        <f>GETPIVOTDATA("report_count",Pivot!$B$7,"report_name",$C253,"reporting_month",$L253,"master_region",$B253)</f>
        <v>11</v>
      </c>
      <c r="N253" s="26">
        <f t="shared" si="69"/>
        <v>41030</v>
      </c>
      <c r="O253" s="27">
        <f>GETPIVOTDATA("report_count",Pivot!$B$7,"report_name",$C253,"reporting_month",$N253,"master_region",$B253)</f>
        <v>4</v>
      </c>
    </row>
    <row r="254" spans="2:15" s="8" customFormat="1" ht="15.6" hidden="1" x14ac:dyDescent="0.35">
      <c r="B254" s="8" t="str">
        <f t="shared" si="63"/>
        <v>Christchurch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19</v>
      </c>
      <c r="F254" s="26">
        <f t="shared" si="65"/>
        <v>42522</v>
      </c>
      <c r="G254" s="27">
        <f>GETPIVOTDATA("report_count",Pivot!$B$7,"report_name",$C254,"reporting_month",$F254,"master_region",$B254)</f>
        <v>8</v>
      </c>
      <c r="H254" s="26">
        <f t="shared" si="66"/>
        <v>42156</v>
      </c>
      <c r="I254" s="27">
        <f>GETPIVOTDATA("report_count",Pivot!$B$7,"report_name",$C254,"reporting_month",$H254,"master_region",$B254)</f>
        <v>21</v>
      </c>
      <c r="J254" s="26">
        <f t="shared" si="67"/>
        <v>41791</v>
      </c>
      <c r="K254" s="27">
        <f>GETPIVOTDATA("report_count",Pivot!$B$7,"report_name",$C254,"reporting_month",$J254,"master_region",$B254)</f>
        <v>6</v>
      </c>
      <c r="L254" s="26">
        <f t="shared" si="68"/>
        <v>41426</v>
      </c>
      <c r="M254" s="27">
        <f>GETPIVOTDATA("report_count",Pivot!$B$7,"report_name",$C254,"reporting_month",$L254,"master_region",$B254)</f>
        <v>5</v>
      </c>
      <c r="N254" s="26">
        <f t="shared" si="69"/>
        <v>41061</v>
      </c>
      <c r="O254" s="27">
        <f>GETPIVOTDATA("report_count",Pivot!$B$7,"report_name",$C254,"reporting_month",$N254,"master_region",$B254)</f>
        <v>7</v>
      </c>
    </row>
    <row r="255" spans="2:15" s="8" customFormat="1" ht="15.6" hidden="1" x14ac:dyDescent="0.35">
      <c r="B255" s="8" t="str">
        <f t="shared" si="63"/>
        <v>Christchurch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3</v>
      </c>
      <c r="F255" s="26">
        <f t="shared" si="65"/>
        <v>42552</v>
      </c>
      <c r="G255" s="27">
        <f>GETPIVOTDATA("report_count",Pivot!$B$7,"report_name",$C255,"reporting_month",$F255,"master_region",$B255)</f>
        <v>12</v>
      </c>
      <c r="H255" s="26">
        <f t="shared" si="66"/>
        <v>42186</v>
      </c>
      <c r="I255" s="27">
        <f>GETPIVOTDATA("report_count",Pivot!$B$7,"report_name",$C255,"reporting_month",$H255,"master_region",$B255)</f>
        <v>32</v>
      </c>
      <c r="J255" s="26">
        <f t="shared" si="67"/>
        <v>41821</v>
      </c>
      <c r="K255" s="27">
        <f>GETPIVOTDATA("report_count",Pivot!$B$7,"report_name",$C255,"reporting_month",$J255,"master_region",$B255)</f>
        <v>64</v>
      </c>
      <c r="L255" s="26">
        <f t="shared" si="68"/>
        <v>41456</v>
      </c>
      <c r="M255" s="27">
        <f>GETPIVOTDATA("report_count",Pivot!$B$7,"report_name",$C255,"reporting_month",$L255,"master_region",$B255)</f>
        <v>4</v>
      </c>
      <c r="N255" s="26">
        <f t="shared" si="69"/>
        <v>41091</v>
      </c>
      <c r="O255" s="27">
        <f>GETPIVOTDATA("report_count",Pivot!$B$7,"report_name",$C255,"reporting_month",$N255,"master_region",$B255)</f>
        <v>8</v>
      </c>
    </row>
    <row r="256" spans="2:15" s="8" customFormat="1" ht="15.6" hidden="1" x14ac:dyDescent="0.35">
      <c r="B256" s="8" t="str">
        <f t="shared" si="63"/>
        <v>Christchurch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8</v>
      </c>
      <c r="F256" s="26">
        <f t="shared" si="65"/>
        <v>42583</v>
      </c>
      <c r="G256" s="27">
        <f>GETPIVOTDATA("report_count",Pivot!$B$7,"report_name",$C256,"reporting_month",$F256,"master_region",$B256)</f>
        <v>15</v>
      </c>
      <c r="H256" s="26">
        <f t="shared" si="66"/>
        <v>42217</v>
      </c>
      <c r="I256" s="27">
        <f>GETPIVOTDATA("report_count",Pivot!$B$7,"report_name",$C256,"reporting_month",$H256,"master_region",$B256)</f>
        <v>2</v>
      </c>
      <c r="J256" s="26">
        <f t="shared" si="67"/>
        <v>41852</v>
      </c>
      <c r="K256" s="27">
        <f>GETPIVOTDATA("report_count",Pivot!$B$7,"report_name",$C256,"reporting_month",$J256,"master_region",$B256)</f>
        <v>5</v>
      </c>
      <c r="L256" s="26">
        <f t="shared" si="68"/>
        <v>41487</v>
      </c>
      <c r="M256" s="27">
        <f>GETPIVOTDATA("report_count",Pivot!$B$7,"report_name",$C256,"reporting_month",$L256,"master_region",$B256)</f>
        <v>4</v>
      </c>
      <c r="N256" s="26">
        <f t="shared" si="69"/>
        <v>41122</v>
      </c>
      <c r="O256" s="27">
        <f>GETPIVOTDATA("report_count",Pivot!$B$7,"report_name",$C256,"reporting_month",$N256,"master_region",$B256)</f>
        <v>6</v>
      </c>
    </row>
    <row r="257" spans="2:15" s="8" customFormat="1" ht="15.6" hidden="1" x14ac:dyDescent="0.35">
      <c r="B257" s="8" t="str">
        <f t="shared" si="63"/>
        <v>Christchurch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29</v>
      </c>
      <c r="F257" s="26">
        <f t="shared" si="65"/>
        <v>42614</v>
      </c>
      <c r="G257" s="27">
        <f>GETPIVOTDATA("report_count",Pivot!$B$7,"report_name",$C257,"reporting_month",$F257,"master_region",$B257)</f>
        <v>29</v>
      </c>
      <c r="H257" s="26">
        <f t="shared" si="66"/>
        <v>42248</v>
      </c>
      <c r="I257" s="27">
        <f>GETPIVOTDATA("report_count",Pivot!$B$7,"report_name",$C257,"reporting_month",$H257,"master_region",$B257)</f>
        <v>39</v>
      </c>
      <c r="J257" s="26">
        <f t="shared" si="67"/>
        <v>41883</v>
      </c>
      <c r="K257" s="27">
        <f>GETPIVOTDATA("report_count",Pivot!$B$7,"report_name",$C257,"reporting_month",$J257,"master_region",$B257)</f>
        <v>6</v>
      </c>
      <c r="L257" s="26">
        <f t="shared" si="68"/>
        <v>41518</v>
      </c>
      <c r="M257" s="27">
        <f>GETPIVOTDATA("report_count",Pivot!$B$7,"report_name",$C257,"reporting_month",$L257,"master_region",$B257)</f>
        <v>3</v>
      </c>
      <c r="N257" s="26">
        <f t="shared" si="69"/>
        <v>41153</v>
      </c>
      <c r="O257" s="27">
        <f>GETPIVOTDATA("report_count",Pivot!$B$7,"report_name",$C257,"reporting_month",$N257,"master_region",$B257)</f>
        <v>2</v>
      </c>
    </row>
    <row r="258" spans="2:15" s="8" customFormat="1" ht="15.6" hidden="1" x14ac:dyDescent="0.35">
      <c r="B258" s="8" t="str">
        <f t="shared" si="63"/>
        <v>Christchurch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7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24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50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7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5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5</v>
      </c>
    </row>
    <row r="259" spans="2:15" s="8" customFormat="1" ht="15.6" hidden="1" x14ac:dyDescent="0.35">
      <c r="B259" s="8" t="str">
        <f t="shared" si="63"/>
        <v>Christchurch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7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28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4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9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9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8</v>
      </c>
    </row>
    <row r="260" spans="2:15" s="8" customFormat="1" ht="15.6" hidden="1" x14ac:dyDescent="0.35">
      <c r="B260" s="8" t="str">
        <f t="shared" si="63"/>
        <v>Christchurch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10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7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5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43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3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10</v>
      </c>
    </row>
    <row r="261" spans="2:15" s="8" customFormat="1" ht="15.6" hidden="1" x14ac:dyDescent="0.35">
      <c r="B261" s="8" t="str">
        <f t="shared" si="63"/>
        <v>Christchurch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14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4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13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9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5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6</v>
      </c>
    </row>
    <row r="262" spans="2:15" s="8" customFormat="1" ht="15.6" hidden="1" x14ac:dyDescent="0.35">
      <c r="B262" s="8" t="str">
        <f t="shared" si="63"/>
        <v>Christchurch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20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37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8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3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18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0</v>
      </c>
    </row>
    <row r="263" spans="2:15" s="8" customFormat="1" ht="15.6" hidden="1" x14ac:dyDescent="0.35">
      <c r="B263" s="8" t="str">
        <f t="shared" si="63"/>
        <v>Christchurch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6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7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6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7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7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6</v>
      </c>
    </row>
    <row r="264" spans="2:15" s="8" customFormat="1" ht="15.6" hidden="1" x14ac:dyDescent="0.35">
      <c r="D264" s="26"/>
      <c r="E264" s="38">
        <f>SUM(E252:E263)</f>
        <v>169</v>
      </c>
      <c r="F264" s="39"/>
      <c r="G264" s="38">
        <f>SUM(G252:G263)</f>
        <v>180</v>
      </c>
      <c r="H264" s="39"/>
      <c r="I264" s="38">
        <f>SUM(I252:I263)</f>
        <v>221</v>
      </c>
      <c r="J264" s="39"/>
      <c r="K264" s="38">
        <f>SUM(K252:K263)</f>
        <v>176</v>
      </c>
      <c r="L264" s="39"/>
      <c r="M264" s="38">
        <f>SUM(M252:M263)</f>
        <v>75</v>
      </c>
      <c r="N264" s="39"/>
      <c r="O264" s="38">
        <f>SUM(O252:O263)</f>
        <v>69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Christchurch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6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7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8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13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5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9</v>
      </c>
    </row>
    <row r="267" spans="2:15" s="8" customFormat="1" ht="15.6" hidden="1" x14ac:dyDescent="0.35">
      <c r="B267" s="8" t="str">
        <f t="shared" si="70"/>
        <v>Christchurch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5</v>
      </c>
      <c r="F267" s="26">
        <f t="shared" si="72"/>
        <v>42491</v>
      </c>
      <c r="G267" s="27">
        <f>GETPIVOTDATA("report_count",Pivot!$B$7,"report_name",$C267,"reporting_month",$F267,"master_region",$B267)</f>
        <v>9</v>
      </c>
      <c r="H267" s="26">
        <f t="shared" si="73"/>
        <v>42125</v>
      </c>
      <c r="I267" s="27">
        <f>GETPIVOTDATA("report_count",Pivot!$B$7,"report_name",$C267,"reporting_month",$H267,"master_region",$B267)</f>
        <v>16</v>
      </c>
      <c r="J267" s="26">
        <f t="shared" si="74"/>
        <v>41760</v>
      </c>
      <c r="K267" s="27">
        <f>GETPIVOTDATA("report_count",Pivot!$B$7,"report_name",$C267,"reporting_month",$J267,"master_region",$B267)</f>
        <v>9</v>
      </c>
      <c r="L267" s="26">
        <f t="shared" si="75"/>
        <v>41395</v>
      </c>
      <c r="M267" s="27">
        <f>GETPIVOTDATA("report_count",Pivot!$B$7,"report_name",$C267,"reporting_month",$L267,"master_region",$B267)</f>
        <v>13</v>
      </c>
      <c r="N267" s="26">
        <f t="shared" si="76"/>
        <v>41030</v>
      </c>
      <c r="O267" s="27">
        <f>GETPIVOTDATA("report_count",Pivot!$B$7,"report_name",$C267,"reporting_month",$N267,"master_region",$B267)</f>
        <v>9</v>
      </c>
    </row>
    <row r="268" spans="2:15" s="8" customFormat="1" ht="15.6" hidden="1" x14ac:dyDescent="0.35">
      <c r="B268" s="8" t="str">
        <f t="shared" si="70"/>
        <v>Christchurch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7</v>
      </c>
      <c r="F268" s="26">
        <f t="shared" si="72"/>
        <v>42522</v>
      </c>
      <c r="G268" s="27">
        <f>GETPIVOTDATA("report_count",Pivot!$B$7,"report_name",$C268,"reporting_month",$F268,"master_region",$B268)</f>
        <v>6</v>
      </c>
      <c r="H268" s="26">
        <f t="shared" si="73"/>
        <v>42156</v>
      </c>
      <c r="I268" s="27">
        <f>GETPIVOTDATA("report_count",Pivot!$B$7,"report_name",$C268,"reporting_month",$H268,"master_region",$B268)</f>
        <v>10</v>
      </c>
      <c r="J268" s="26">
        <f t="shared" si="74"/>
        <v>41791</v>
      </c>
      <c r="K268" s="27">
        <f>GETPIVOTDATA("report_count",Pivot!$B$7,"report_name",$C268,"reporting_month",$J268,"master_region",$B268)</f>
        <v>4</v>
      </c>
      <c r="L268" s="26">
        <f t="shared" si="75"/>
        <v>41426</v>
      </c>
      <c r="M268" s="27">
        <f>GETPIVOTDATA("report_count",Pivot!$B$7,"report_name",$C268,"reporting_month",$L268,"master_region",$B268)</f>
        <v>8</v>
      </c>
      <c r="N268" s="26">
        <f t="shared" si="76"/>
        <v>41061</v>
      </c>
      <c r="O268" s="27">
        <f>GETPIVOTDATA("report_count",Pivot!$B$7,"report_name",$C268,"reporting_month",$N268,"master_region",$B268)</f>
        <v>7</v>
      </c>
    </row>
    <row r="269" spans="2:15" s="8" customFormat="1" ht="15.6" hidden="1" x14ac:dyDescent="0.35">
      <c r="B269" s="8" t="str">
        <f t="shared" si="70"/>
        <v>Christchurch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7</v>
      </c>
      <c r="F269" s="26">
        <f t="shared" si="72"/>
        <v>42552</v>
      </c>
      <c r="G269" s="27">
        <f>GETPIVOTDATA("report_count",Pivot!$B$7,"report_name",$C269,"reporting_month",$F269,"master_region",$B269)</f>
        <v>17</v>
      </c>
      <c r="H269" s="26">
        <f t="shared" si="73"/>
        <v>42186</v>
      </c>
      <c r="I269" s="27">
        <f>GETPIVOTDATA("report_count",Pivot!$B$7,"report_name",$C269,"reporting_month",$H269,"master_region",$B269)</f>
        <v>9</v>
      </c>
      <c r="J269" s="26">
        <f t="shared" si="74"/>
        <v>41821</v>
      </c>
      <c r="K269" s="27">
        <f>GETPIVOTDATA("report_count",Pivot!$B$7,"report_name",$C269,"reporting_month",$J269,"master_region",$B269)</f>
        <v>11</v>
      </c>
      <c r="L269" s="26">
        <f t="shared" si="75"/>
        <v>41456</v>
      </c>
      <c r="M269" s="27">
        <f>GETPIVOTDATA("report_count",Pivot!$B$7,"report_name",$C269,"reporting_month",$L269,"master_region",$B269)</f>
        <v>6</v>
      </c>
      <c r="N269" s="26">
        <f t="shared" si="76"/>
        <v>41091</v>
      </c>
      <c r="O269" s="27">
        <f>GETPIVOTDATA("report_count",Pivot!$B$7,"report_name",$C269,"reporting_month",$N269,"master_region",$B269)</f>
        <v>8</v>
      </c>
    </row>
    <row r="270" spans="2:15" s="8" customFormat="1" ht="15.6" hidden="1" x14ac:dyDescent="0.35">
      <c r="B270" s="8" t="str">
        <f t="shared" si="70"/>
        <v>Christchurch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6</v>
      </c>
      <c r="F270" s="26">
        <f t="shared" si="72"/>
        <v>42583</v>
      </c>
      <c r="G270" s="27">
        <f>GETPIVOTDATA("report_count",Pivot!$B$7,"report_name",$C270,"reporting_month",$F270,"master_region",$B270)</f>
        <v>8</v>
      </c>
      <c r="H270" s="26">
        <f t="shared" si="73"/>
        <v>42217</v>
      </c>
      <c r="I270" s="27">
        <f>GETPIVOTDATA("report_count",Pivot!$B$7,"report_name",$C270,"reporting_month",$H270,"master_region",$B270)</f>
        <v>7</v>
      </c>
      <c r="J270" s="26">
        <f t="shared" si="74"/>
        <v>41852</v>
      </c>
      <c r="K270" s="27">
        <f>GETPIVOTDATA("report_count",Pivot!$B$7,"report_name",$C270,"reporting_month",$J270,"master_region",$B270)</f>
        <v>11</v>
      </c>
      <c r="L270" s="26">
        <f t="shared" si="75"/>
        <v>41487</v>
      </c>
      <c r="M270" s="27">
        <f>GETPIVOTDATA("report_count",Pivot!$B$7,"report_name",$C270,"reporting_month",$L270,"master_region",$B270)</f>
        <v>12</v>
      </c>
      <c r="N270" s="26">
        <f t="shared" si="76"/>
        <v>41122</v>
      </c>
      <c r="O270" s="27">
        <f>GETPIVOTDATA("report_count",Pivot!$B$7,"report_name",$C270,"reporting_month",$N270,"master_region",$B270)</f>
        <v>10</v>
      </c>
    </row>
    <row r="271" spans="2:15" s="8" customFormat="1" ht="15.6" hidden="1" x14ac:dyDescent="0.35">
      <c r="B271" s="8" t="str">
        <f t="shared" si="70"/>
        <v>Christchurch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8</v>
      </c>
      <c r="F271" s="26">
        <f t="shared" si="72"/>
        <v>42614</v>
      </c>
      <c r="G271" s="27">
        <f>GETPIVOTDATA("report_count",Pivot!$B$7,"report_name",$C271,"reporting_month",$F271,"master_region",$B271)</f>
        <v>13</v>
      </c>
      <c r="H271" s="26">
        <f t="shared" si="73"/>
        <v>42248</v>
      </c>
      <c r="I271" s="27">
        <f>GETPIVOTDATA("report_count",Pivot!$B$7,"report_name",$C271,"reporting_month",$H271,"master_region",$B271)</f>
        <v>10</v>
      </c>
      <c r="J271" s="26">
        <f t="shared" si="74"/>
        <v>41883</v>
      </c>
      <c r="K271" s="27">
        <f>GETPIVOTDATA("report_count",Pivot!$B$7,"report_name",$C271,"reporting_month",$J271,"master_region",$B271)</f>
        <v>7</v>
      </c>
      <c r="L271" s="26">
        <f t="shared" si="75"/>
        <v>41518</v>
      </c>
      <c r="M271" s="27">
        <f>GETPIVOTDATA("report_count",Pivot!$B$7,"report_name",$C271,"reporting_month",$L271,"master_region",$B271)</f>
        <v>7</v>
      </c>
      <c r="N271" s="26">
        <f t="shared" si="76"/>
        <v>41153</v>
      </c>
      <c r="O271" s="27">
        <f>GETPIVOTDATA("report_count",Pivot!$B$7,"report_name",$C271,"reporting_month",$N271,"master_region",$B271)</f>
        <v>4</v>
      </c>
    </row>
    <row r="272" spans="2:15" s="8" customFormat="1" ht="15.6" hidden="1" x14ac:dyDescent="0.35">
      <c r="B272" s="8" t="str">
        <f t="shared" si="70"/>
        <v>Christchurch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5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5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8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12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5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6</v>
      </c>
    </row>
    <row r="273" spans="2:15" s="8" customFormat="1" ht="15.6" hidden="1" x14ac:dyDescent="0.35">
      <c r="B273" s="8" t="str">
        <f t="shared" si="70"/>
        <v>Christchurch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2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3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11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8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9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8</v>
      </c>
    </row>
    <row r="274" spans="2:15" s="8" customFormat="1" ht="15.6" hidden="1" x14ac:dyDescent="0.35">
      <c r="B274" s="8" t="str">
        <f t="shared" si="70"/>
        <v>Christchurch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8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11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16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17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12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14</v>
      </c>
    </row>
    <row r="275" spans="2:15" s="8" customFormat="1" ht="15.6" hidden="1" x14ac:dyDescent="0.35">
      <c r="B275" s="8" t="str">
        <f t="shared" si="70"/>
        <v>Christchurch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7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11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9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5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2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4</v>
      </c>
    </row>
    <row r="276" spans="2:15" s="8" customFormat="1" ht="15.6" hidden="1" x14ac:dyDescent="0.35">
      <c r="B276" s="8" t="str">
        <f t="shared" si="70"/>
        <v>Christchurch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11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13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12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8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6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10</v>
      </c>
    </row>
    <row r="277" spans="2:15" s="8" customFormat="1" ht="15.6" hidden="1" x14ac:dyDescent="0.35">
      <c r="B277" s="8" t="str">
        <f t="shared" si="70"/>
        <v>Christchurch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9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10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12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13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19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7</v>
      </c>
    </row>
    <row r="278" spans="2:15" s="8" customFormat="1" ht="15.6" hidden="1" x14ac:dyDescent="0.35">
      <c r="D278" s="26"/>
      <c r="E278" s="38">
        <f>SUM(E266:E277)</f>
        <v>81</v>
      </c>
      <c r="F278" s="39"/>
      <c r="G278" s="38">
        <f>SUM(G266:G277)</f>
        <v>113</v>
      </c>
      <c r="H278" s="39"/>
      <c r="I278" s="38">
        <f>SUM(I266:I277)</f>
        <v>128</v>
      </c>
      <c r="J278" s="39"/>
      <c r="K278" s="38">
        <f>SUM(K266:K277)</f>
        <v>118</v>
      </c>
      <c r="L278" s="39"/>
      <c r="M278" s="38">
        <f>SUM(M266:M277)</f>
        <v>104</v>
      </c>
      <c r="N278" s="39"/>
      <c r="O278" s="38">
        <f>SUM(O266:O277)</f>
        <v>96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Christchurch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149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219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186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166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217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136</v>
      </c>
    </row>
    <row r="281" spans="2:15" s="8" customFormat="1" ht="15.6" hidden="1" x14ac:dyDescent="0.35">
      <c r="B281" s="8" t="str">
        <f t="shared" si="77"/>
        <v>Christchurch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203</v>
      </c>
      <c r="F281" s="26">
        <f t="shared" si="79"/>
        <v>42491</v>
      </c>
      <c r="G281" s="27">
        <f>GETPIVOTDATA("report_count",Pivot!$B$7,"report_name",$C281,"reporting_month",$F281,"master_region",$B281)</f>
        <v>255</v>
      </c>
      <c r="H281" s="26">
        <f t="shared" si="80"/>
        <v>42125</v>
      </c>
      <c r="I281" s="27">
        <f>GETPIVOTDATA("report_count",Pivot!$B$7,"report_name",$C281,"reporting_month",$H281,"master_region",$B281)</f>
        <v>247</v>
      </c>
      <c r="J281" s="26">
        <f t="shared" si="81"/>
        <v>41760</v>
      </c>
      <c r="K281" s="27">
        <f>GETPIVOTDATA("report_count",Pivot!$B$7,"report_name",$C281,"reporting_month",$J281,"master_region",$B281)</f>
        <v>169</v>
      </c>
      <c r="L281" s="26">
        <f t="shared" si="82"/>
        <v>41395</v>
      </c>
      <c r="M281" s="27">
        <f>GETPIVOTDATA("report_count",Pivot!$B$7,"report_name",$C281,"reporting_month",$L281,"master_region",$B281)</f>
        <v>203</v>
      </c>
      <c r="N281" s="26">
        <f t="shared" si="83"/>
        <v>41030</v>
      </c>
      <c r="O281" s="27">
        <f>GETPIVOTDATA("report_count",Pivot!$B$7,"report_name",$C281,"reporting_month",$N281,"master_region",$B281)</f>
        <v>156</v>
      </c>
    </row>
    <row r="282" spans="2:15" s="8" customFormat="1" ht="15.6" hidden="1" x14ac:dyDescent="0.35">
      <c r="B282" s="8" t="str">
        <f t="shared" si="77"/>
        <v>Christchurch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195</v>
      </c>
      <c r="F282" s="26">
        <f t="shared" si="79"/>
        <v>42522</v>
      </c>
      <c r="G282" s="27">
        <f>GETPIVOTDATA("report_count",Pivot!$B$7,"report_name",$C282,"reporting_month",$F282,"master_region",$B282)</f>
        <v>197</v>
      </c>
      <c r="H282" s="26">
        <f t="shared" si="80"/>
        <v>42156</v>
      </c>
      <c r="I282" s="27">
        <f>GETPIVOTDATA("report_count",Pivot!$B$7,"report_name",$C282,"reporting_month",$H282,"master_region",$B282)</f>
        <v>182</v>
      </c>
      <c r="J282" s="26">
        <f t="shared" si="81"/>
        <v>41791</v>
      </c>
      <c r="K282" s="27">
        <f>GETPIVOTDATA("report_count",Pivot!$B$7,"report_name",$C282,"reporting_month",$J282,"master_region",$B282)</f>
        <v>162</v>
      </c>
      <c r="L282" s="26">
        <f t="shared" si="82"/>
        <v>41426</v>
      </c>
      <c r="M282" s="27">
        <f>GETPIVOTDATA("report_count",Pivot!$B$7,"report_name",$C282,"reporting_month",$L282,"master_region",$B282)</f>
        <v>182</v>
      </c>
      <c r="N282" s="26">
        <f t="shared" si="83"/>
        <v>41061</v>
      </c>
      <c r="O282" s="27">
        <f>GETPIVOTDATA("report_count",Pivot!$B$7,"report_name",$C282,"reporting_month",$N282,"master_region",$B282)</f>
        <v>186</v>
      </c>
    </row>
    <row r="283" spans="2:15" s="8" customFormat="1" ht="15.6" hidden="1" x14ac:dyDescent="0.35">
      <c r="B283" s="8" t="str">
        <f t="shared" si="77"/>
        <v>Christchurch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143</v>
      </c>
      <c r="F283" s="26">
        <f t="shared" si="79"/>
        <v>42552</v>
      </c>
      <c r="G283" s="27">
        <f>GETPIVOTDATA("report_count",Pivot!$B$7,"report_name",$C283,"reporting_month",$F283,"master_region",$B283)</f>
        <v>200</v>
      </c>
      <c r="H283" s="26">
        <f t="shared" si="80"/>
        <v>42186</v>
      </c>
      <c r="I283" s="27">
        <f>GETPIVOTDATA("report_count",Pivot!$B$7,"report_name",$C283,"reporting_month",$H283,"master_region",$B283)</f>
        <v>179</v>
      </c>
      <c r="J283" s="26">
        <f t="shared" si="81"/>
        <v>41821</v>
      </c>
      <c r="K283" s="27">
        <f>GETPIVOTDATA("report_count",Pivot!$B$7,"report_name",$C283,"reporting_month",$J283,"master_region",$B283)</f>
        <v>184</v>
      </c>
      <c r="L283" s="26">
        <f t="shared" si="82"/>
        <v>41456</v>
      </c>
      <c r="M283" s="27">
        <f>GETPIVOTDATA("report_count",Pivot!$B$7,"report_name",$C283,"reporting_month",$L283,"master_region",$B283)</f>
        <v>161</v>
      </c>
      <c r="N283" s="26">
        <f t="shared" si="83"/>
        <v>41091</v>
      </c>
      <c r="O283" s="27">
        <f>GETPIVOTDATA("report_count",Pivot!$B$7,"report_name",$C283,"reporting_month",$N283,"master_region",$B283)</f>
        <v>157</v>
      </c>
    </row>
    <row r="284" spans="2:15" s="8" customFormat="1" ht="15.6" hidden="1" x14ac:dyDescent="0.35">
      <c r="B284" s="8" t="str">
        <f t="shared" si="77"/>
        <v>Christchurch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204</v>
      </c>
      <c r="F284" s="26">
        <f t="shared" si="79"/>
        <v>42583</v>
      </c>
      <c r="G284" s="27">
        <f>GETPIVOTDATA("report_count",Pivot!$B$7,"report_name",$C284,"reporting_month",$F284,"master_region",$B284)</f>
        <v>214</v>
      </c>
      <c r="H284" s="26">
        <f t="shared" si="80"/>
        <v>42217</v>
      </c>
      <c r="I284" s="27">
        <f>GETPIVOTDATA("report_count",Pivot!$B$7,"report_name",$C284,"reporting_month",$H284,"master_region",$B284)</f>
        <v>179</v>
      </c>
      <c r="J284" s="26">
        <f t="shared" si="81"/>
        <v>41852</v>
      </c>
      <c r="K284" s="27">
        <f>GETPIVOTDATA("report_count",Pivot!$B$7,"report_name",$C284,"reporting_month",$J284,"master_region",$B284)</f>
        <v>173</v>
      </c>
      <c r="L284" s="26">
        <f t="shared" si="82"/>
        <v>41487</v>
      </c>
      <c r="M284" s="27">
        <f>GETPIVOTDATA("report_count",Pivot!$B$7,"report_name",$C284,"reporting_month",$L284,"master_region",$B284)</f>
        <v>208</v>
      </c>
      <c r="N284" s="26">
        <f t="shared" si="83"/>
        <v>41122</v>
      </c>
      <c r="O284" s="27">
        <f>GETPIVOTDATA("report_count",Pivot!$B$7,"report_name",$C284,"reporting_month",$N284,"master_region",$B284)</f>
        <v>148</v>
      </c>
    </row>
    <row r="285" spans="2:15" s="8" customFormat="1" ht="15.6" hidden="1" x14ac:dyDescent="0.35">
      <c r="B285" s="8" t="str">
        <f t="shared" si="77"/>
        <v>Christchurch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147</v>
      </c>
      <c r="F285" s="26">
        <f t="shared" si="79"/>
        <v>42614</v>
      </c>
      <c r="G285" s="27">
        <f>GETPIVOTDATA("report_count",Pivot!$B$7,"report_name",$C285,"reporting_month",$F285,"master_region",$B285)</f>
        <v>180</v>
      </c>
      <c r="H285" s="26">
        <f t="shared" si="80"/>
        <v>42248</v>
      </c>
      <c r="I285" s="27">
        <f>GETPIVOTDATA("report_count",Pivot!$B$7,"report_name",$C285,"reporting_month",$H285,"master_region",$B285)</f>
        <v>165</v>
      </c>
      <c r="J285" s="26">
        <f t="shared" si="81"/>
        <v>41883</v>
      </c>
      <c r="K285" s="27">
        <f>GETPIVOTDATA("report_count",Pivot!$B$7,"report_name",$C285,"reporting_month",$J285,"master_region",$B285)</f>
        <v>173</v>
      </c>
      <c r="L285" s="26">
        <f t="shared" si="82"/>
        <v>41518</v>
      </c>
      <c r="M285" s="27">
        <f>GETPIVOTDATA("report_count",Pivot!$B$7,"report_name",$C285,"reporting_month",$L285,"master_region",$B285)</f>
        <v>161</v>
      </c>
      <c r="N285" s="26">
        <f t="shared" si="83"/>
        <v>41153</v>
      </c>
      <c r="O285" s="27">
        <f>GETPIVOTDATA("report_count",Pivot!$B$7,"report_name",$C285,"reporting_month",$N285,"master_region",$B285)</f>
        <v>166</v>
      </c>
    </row>
    <row r="286" spans="2:15" s="8" customFormat="1" ht="15.6" hidden="1" x14ac:dyDescent="0.35">
      <c r="B286" s="8" t="str">
        <f t="shared" si="77"/>
        <v>Christchurch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164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203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240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195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171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139</v>
      </c>
    </row>
    <row r="287" spans="2:15" s="8" customFormat="1" ht="15.6" hidden="1" x14ac:dyDescent="0.35">
      <c r="B287" s="8" t="str">
        <f t="shared" si="77"/>
        <v>Christchurch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158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171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236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162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192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178</v>
      </c>
    </row>
    <row r="288" spans="2:15" s="8" customFormat="1" ht="15.6" hidden="1" x14ac:dyDescent="0.35">
      <c r="B288" s="8" t="str">
        <f t="shared" si="77"/>
        <v>Christchurch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167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198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207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223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195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175</v>
      </c>
    </row>
    <row r="289" spans="2:15" s="8" customFormat="1" ht="15.6" hidden="1" x14ac:dyDescent="0.35">
      <c r="B289" s="8" t="str">
        <f t="shared" si="77"/>
        <v>Christchurch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94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108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151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138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136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146</v>
      </c>
    </row>
    <row r="290" spans="2:15" s="8" customFormat="1" ht="15.6" hidden="1" x14ac:dyDescent="0.35">
      <c r="B290" s="8" t="str">
        <f t="shared" si="77"/>
        <v>Christchurch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156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146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172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150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129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151</v>
      </c>
    </row>
    <row r="291" spans="2:15" s="8" customFormat="1" ht="15.6" hidden="1" x14ac:dyDescent="0.35">
      <c r="B291" s="8" t="str">
        <f t="shared" si="77"/>
        <v>Christchurch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152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190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222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217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173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205</v>
      </c>
    </row>
    <row r="292" spans="2:15" s="8" customFormat="1" ht="15.6" hidden="1" x14ac:dyDescent="0.35">
      <c r="D292" s="26"/>
      <c r="E292" s="38">
        <f>SUM(E280:E291)</f>
        <v>1932</v>
      </c>
      <c r="F292" s="39"/>
      <c r="G292" s="38">
        <f>SUM(G280:G291)</f>
        <v>2281</v>
      </c>
      <c r="H292" s="39"/>
      <c r="I292" s="38">
        <f>SUM(I280:I291)</f>
        <v>2366</v>
      </c>
      <c r="J292" s="39"/>
      <c r="K292" s="38">
        <f>SUM(K280:K291)</f>
        <v>2112</v>
      </c>
      <c r="L292" s="39"/>
      <c r="M292" s="38">
        <f>SUM(M280:M291)</f>
        <v>2128</v>
      </c>
      <c r="N292" s="39"/>
      <c r="O292" s="38">
        <f>SUM(O280:O291)</f>
        <v>1943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5">
        <f>M249</f>
        <v>9407</v>
      </c>
      <c r="G317" s="48">
        <f>M264</f>
        <v>75</v>
      </c>
      <c r="H317" s="48">
        <f>M278</f>
        <v>104</v>
      </c>
      <c r="I317" s="45">
        <f>M292</f>
        <v>2128</v>
      </c>
    </row>
    <row r="318" spans="5:9" s="8" customFormat="1" ht="15.6" x14ac:dyDescent="0.35">
      <c r="E318" s="35">
        <f>C34</f>
        <v>42064</v>
      </c>
      <c r="F318" s="44">
        <f>K249</f>
        <v>9932</v>
      </c>
      <c r="G318" s="49">
        <f>K264</f>
        <v>176</v>
      </c>
      <c r="H318" s="49">
        <f>K278</f>
        <v>118</v>
      </c>
      <c r="I318" s="46">
        <f>K292</f>
        <v>2112</v>
      </c>
    </row>
    <row r="319" spans="5:9" s="8" customFormat="1" ht="15.6" x14ac:dyDescent="0.35">
      <c r="E319" s="32">
        <f>C35</f>
        <v>42430</v>
      </c>
      <c r="F319" s="43">
        <f>I249</f>
        <v>10501</v>
      </c>
      <c r="G319" s="48">
        <f>I264</f>
        <v>221</v>
      </c>
      <c r="H319" s="48">
        <f>I278</f>
        <v>128</v>
      </c>
      <c r="I319" s="45">
        <f>I292</f>
        <v>2366</v>
      </c>
    </row>
    <row r="320" spans="5:9" s="8" customFormat="1" ht="15.6" x14ac:dyDescent="0.35">
      <c r="E320" s="35">
        <f>C36</f>
        <v>42795</v>
      </c>
      <c r="F320" s="44">
        <f>G249</f>
        <v>10033</v>
      </c>
      <c r="G320" s="49">
        <f>G264</f>
        <v>180</v>
      </c>
      <c r="H320" s="49">
        <f>G278</f>
        <v>113</v>
      </c>
      <c r="I320" s="46">
        <f>G292</f>
        <v>2281</v>
      </c>
    </row>
    <row r="321" spans="3:9" s="8" customFormat="1" ht="15.6" x14ac:dyDescent="0.35">
      <c r="E321" s="32">
        <f>C37</f>
        <v>43160</v>
      </c>
      <c r="F321" s="45">
        <f>E249</f>
        <v>7893</v>
      </c>
      <c r="G321" s="48">
        <f>E264</f>
        <v>169</v>
      </c>
      <c r="H321" s="48">
        <f>E278</f>
        <v>81</v>
      </c>
      <c r="I321" s="45">
        <f>E292</f>
        <v>1932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0.80305617210175861</v>
      </c>
      <c r="E324" s="42">
        <f>G317/SUM($F317:$I317)</f>
        <v>6.4025951852484204E-3</v>
      </c>
      <c r="F324" s="42">
        <f>H317/SUM($F317:$I317)</f>
        <v>8.8782653235444774E-3</v>
      </c>
      <c r="G324" s="42">
        <f>I317/SUM($F317:$I317)</f>
        <v>0.18166296738944851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0.80499270546279789</v>
      </c>
      <c r="E325" s="42">
        <f>G318/SUM($F318:$I318)</f>
        <v>1.4264872750851029E-2</v>
      </c>
      <c r="F325" s="42">
        <f>H318/SUM($F318:$I318)</f>
        <v>9.5639487761387584E-3</v>
      </c>
      <c r="G325" s="42">
        <f>I318/SUM($F318:$I318)</f>
        <v>0.17117847301021236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0.79456719128329301</v>
      </c>
      <c r="E326" s="42">
        <f>G319/SUM($F319:$I319)</f>
        <v>1.6722154963680388E-2</v>
      </c>
      <c r="F326" s="42">
        <f>H319/SUM($F319:$I319)</f>
        <v>9.6852300242130755E-3</v>
      </c>
      <c r="G326" s="42">
        <f>I319/SUM($F319:$I319)</f>
        <v>0.17902542372881355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0.79582771476164038</v>
      </c>
      <c r="E327" s="42">
        <f>G320/SUM($F320:$I320)</f>
        <v>1.4277782184500674E-2</v>
      </c>
      <c r="F327" s="42">
        <f>H320/SUM($F320:$I320)</f>
        <v>8.9632743713809783E-3</v>
      </c>
      <c r="G327" s="42">
        <f>I320/SUM($F320:$I320)</f>
        <v>0.18093122868247799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0.78342431761786602</v>
      </c>
      <c r="E328" s="42">
        <f>G321/SUM($F321:$I321)</f>
        <v>1.6774193548387096E-2</v>
      </c>
      <c r="F328" s="42">
        <f>H321/SUM($F321:$I321)</f>
        <v>8.0397022332506212E-3</v>
      </c>
      <c r="G328" s="42">
        <f>I321/SUM($F321:$I321)</f>
        <v>0.19176178660049628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C721-DA81-4361-9043-1799E78B56F0}">
  <sheetPr codeName="Sheet7"/>
  <dimension ref="A1:R433"/>
  <sheetViews>
    <sheetView showGridLines="0" zoomScale="70" zoomScaleNormal="70" workbookViewId="0">
      <selection activeCell="G317" sqref="G317:I321"/>
    </sheetView>
  </sheetViews>
  <sheetFormatPr defaultColWidth="0" defaultRowHeight="14.4" customHeight="1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Dunedin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5</v>
      </c>
      <c r="C6" s="7" t="str">
        <f>$B$6&amp;" residential mortgage registrations"</f>
        <v>Dunedin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Dunedin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280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383</v>
      </c>
      <c r="G8" s="26">
        <f t="shared" si="2"/>
        <v>42095</v>
      </c>
      <c r="H8" s="27">
        <f>GETPIVOTDATA("report_count",Pivot!$B$7,"report_name","Mortgage Registrations","reporting_month",$G8,"master_region",$B8)</f>
        <v>309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374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384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280</v>
      </c>
    </row>
    <row r="9" spans="1:18" s="8" customFormat="1" ht="15.6" hidden="1" x14ac:dyDescent="0.35">
      <c r="B9" s="8" t="str">
        <f t="shared" si="0"/>
        <v>Dunedin</v>
      </c>
      <c r="C9" s="26">
        <f t="shared" si="1"/>
        <v>42856</v>
      </c>
      <c r="D9" s="27">
        <f>GETPIVOTDATA("report_count",Pivot!$B$7,"report_name","Mortgage Registrations","reporting_month",$C9,"master_region",$B9)</f>
        <v>298</v>
      </c>
      <c r="E9" s="26">
        <f t="shared" si="2"/>
        <v>42491</v>
      </c>
      <c r="F9" s="27">
        <f>GETPIVOTDATA("report_count",Pivot!$B$7,"report_name","Mortgage Registrations","reporting_month",$E9,"master_region",$B9)</f>
        <v>376</v>
      </c>
      <c r="G9" s="26">
        <f t="shared" si="2"/>
        <v>42125</v>
      </c>
      <c r="H9" s="27">
        <f>GETPIVOTDATA("report_count",Pivot!$B$7,"report_name","Mortgage Registrations","reporting_month",$G9,"master_region",$B9)</f>
        <v>313</v>
      </c>
      <c r="I9" s="26">
        <f t="shared" si="3"/>
        <v>41760</v>
      </c>
      <c r="J9" s="27">
        <f>GETPIVOTDATA("report_count",Pivot!$B$7,"report_name","Mortgage Registrations","reporting_month",$I9,"master_region",$B9)</f>
        <v>363</v>
      </c>
      <c r="K9" s="26">
        <f t="shared" si="4"/>
        <v>41395</v>
      </c>
      <c r="L9" s="27">
        <f>GETPIVOTDATA("report_count",Pivot!$B$7,"report_name","Mortgage Registrations","reporting_month",$K9,"master_region",$B9)</f>
        <v>408</v>
      </c>
      <c r="M9" s="26">
        <f t="shared" si="5"/>
        <v>41030</v>
      </c>
      <c r="N9" s="27">
        <f>GETPIVOTDATA("report_count",Pivot!$B$7,"report_name","Mortgage Registrations","reporting_month",$M9,"master_region",$B9)</f>
        <v>267</v>
      </c>
    </row>
    <row r="10" spans="1:18" s="8" customFormat="1" ht="15.6" hidden="1" x14ac:dyDescent="0.35">
      <c r="B10" s="8" t="str">
        <f t="shared" si="0"/>
        <v>Dunedin</v>
      </c>
      <c r="C10" s="26">
        <f t="shared" si="1"/>
        <v>42887</v>
      </c>
      <c r="D10" s="27">
        <f>GETPIVOTDATA("report_count",Pivot!$B$7,"report_name","Mortgage Registrations","reporting_month",$C10,"master_region",$B10)</f>
        <v>313</v>
      </c>
      <c r="E10" s="26">
        <f t="shared" si="2"/>
        <v>42522</v>
      </c>
      <c r="F10" s="27">
        <f>GETPIVOTDATA("report_count",Pivot!$B$7,"report_name","Mortgage Registrations","reporting_month",$E10,"master_region",$B10)</f>
        <v>312</v>
      </c>
      <c r="G10" s="26">
        <f t="shared" si="2"/>
        <v>42156</v>
      </c>
      <c r="H10" s="27">
        <f>GETPIVOTDATA("report_count",Pivot!$B$7,"report_name","Mortgage Registrations","reporting_month",$G10,"master_region",$B10)</f>
        <v>259</v>
      </c>
      <c r="I10" s="26">
        <f t="shared" si="3"/>
        <v>41791</v>
      </c>
      <c r="J10" s="27">
        <f>GETPIVOTDATA("report_count",Pivot!$B$7,"report_name","Mortgage Registrations","reporting_month",$I10,"master_region",$B10)</f>
        <v>223</v>
      </c>
      <c r="K10" s="26">
        <f t="shared" si="4"/>
        <v>41426</v>
      </c>
      <c r="L10" s="27">
        <f>GETPIVOTDATA("report_count",Pivot!$B$7,"report_name","Mortgage Registrations","reporting_month",$K10,"master_region",$B10)</f>
        <v>289</v>
      </c>
      <c r="M10" s="26">
        <f t="shared" si="5"/>
        <v>41061</v>
      </c>
      <c r="N10" s="27">
        <f>GETPIVOTDATA("report_count",Pivot!$B$7,"report_name","Mortgage Registrations","reporting_month",$M10,"master_region",$B10)</f>
        <v>411</v>
      </c>
    </row>
    <row r="11" spans="1:18" s="8" customFormat="1" ht="15.6" hidden="1" x14ac:dyDescent="0.35">
      <c r="B11" s="8" t="str">
        <f t="shared" si="0"/>
        <v>Dunedin</v>
      </c>
      <c r="C11" s="26">
        <f t="shared" si="1"/>
        <v>42917</v>
      </c>
      <c r="D11" s="27">
        <f>GETPIVOTDATA("report_count",Pivot!$B$7,"report_name","Mortgage Registrations","reporting_month",$C11,"master_region",$B11)</f>
        <v>237</v>
      </c>
      <c r="E11" s="26">
        <f t="shared" si="2"/>
        <v>42552</v>
      </c>
      <c r="F11" s="27">
        <f>GETPIVOTDATA("report_count",Pivot!$B$7,"report_name","Mortgage Registrations","reporting_month",$E11,"master_region",$B11)</f>
        <v>326</v>
      </c>
      <c r="G11" s="26">
        <f t="shared" si="2"/>
        <v>42186</v>
      </c>
      <c r="H11" s="27">
        <f>GETPIVOTDATA("report_count",Pivot!$B$7,"report_name","Mortgage Registrations","reporting_month",$G11,"master_region",$B11)</f>
        <v>292</v>
      </c>
      <c r="I11" s="26">
        <f t="shared" si="3"/>
        <v>41821</v>
      </c>
      <c r="J11" s="27">
        <f>GETPIVOTDATA("report_count",Pivot!$B$7,"report_name","Mortgage Registrations","reporting_month",$I11,"master_region",$B11)</f>
        <v>258</v>
      </c>
      <c r="K11" s="26">
        <f t="shared" si="4"/>
        <v>41456</v>
      </c>
      <c r="L11" s="27">
        <f>GETPIVOTDATA("report_count",Pivot!$B$7,"report_name","Mortgage Registrations","reporting_month",$K11,"master_region",$B11)</f>
        <v>260</v>
      </c>
      <c r="M11" s="26">
        <f t="shared" si="5"/>
        <v>41091</v>
      </c>
      <c r="N11" s="27">
        <f>GETPIVOTDATA("report_count",Pivot!$B$7,"report_name","Mortgage Registrations","reporting_month",$M11,"master_region",$B11)</f>
        <v>302</v>
      </c>
    </row>
    <row r="12" spans="1:18" s="8" customFormat="1" ht="15.6" hidden="1" x14ac:dyDescent="0.35">
      <c r="B12" s="8" t="str">
        <f t="shared" si="0"/>
        <v>Dunedin</v>
      </c>
      <c r="C12" s="26">
        <f t="shared" si="1"/>
        <v>42948</v>
      </c>
      <c r="D12" s="27">
        <f>GETPIVOTDATA("report_count",Pivot!$B$7,"report_name","Mortgage Registrations","reporting_month",$C12,"master_region",$B12)</f>
        <v>220</v>
      </c>
      <c r="E12" s="26">
        <f t="shared" si="2"/>
        <v>42583</v>
      </c>
      <c r="F12" s="27">
        <f>GETPIVOTDATA("report_count",Pivot!$B$7,"report_name","Mortgage Registrations","reporting_month",$E12,"master_region",$B12)</f>
        <v>302</v>
      </c>
      <c r="G12" s="26">
        <f t="shared" si="2"/>
        <v>42217</v>
      </c>
      <c r="H12" s="27">
        <f>GETPIVOTDATA("report_count",Pivot!$B$7,"report_name","Mortgage Registrations","reporting_month",$G12,"master_region",$B12)</f>
        <v>244</v>
      </c>
      <c r="I12" s="26">
        <f t="shared" si="3"/>
        <v>41852</v>
      </c>
      <c r="J12" s="27">
        <f>GETPIVOTDATA("report_count",Pivot!$B$7,"report_name","Mortgage Registrations","reporting_month",$I12,"master_region",$B12)</f>
        <v>256</v>
      </c>
      <c r="K12" s="26">
        <f t="shared" si="4"/>
        <v>41487</v>
      </c>
      <c r="L12" s="27">
        <f>GETPIVOTDATA("report_count",Pivot!$B$7,"report_name","Mortgage Registrations","reporting_month",$K12,"master_region",$B12)</f>
        <v>322</v>
      </c>
      <c r="M12" s="26">
        <f t="shared" si="5"/>
        <v>41122</v>
      </c>
      <c r="N12" s="27">
        <f>GETPIVOTDATA("report_count",Pivot!$B$7,"report_name","Mortgage Registrations","reporting_month",$M12,"master_region",$B12)</f>
        <v>353</v>
      </c>
    </row>
    <row r="13" spans="1:18" s="8" customFormat="1" ht="15.6" hidden="1" x14ac:dyDescent="0.35">
      <c r="B13" s="8" t="str">
        <f t="shared" si="0"/>
        <v>Dunedin</v>
      </c>
      <c r="C13" s="26">
        <f t="shared" si="1"/>
        <v>42979</v>
      </c>
      <c r="D13" s="27">
        <f>GETPIVOTDATA("report_count",Pivot!$B$7,"report_name","Mortgage Registrations","reporting_month",$C13,"master_region",$B13)</f>
        <v>283</v>
      </c>
      <c r="E13" s="26">
        <f t="shared" si="2"/>
        <v>42614</v>
      </c>
      <c r="F13" s="27">
        <f>GETPIVOTDATA("report_count",Pivot!$B$7,"report_name","Mortgage Registrations","reporting_month",$E13,"master_region",$B13)</f>
        <v>276</v>
      </c>
      <c r="G13" s="26">
        <f t="shared" si="2"/>
        <v>42248</v>
      </c>
      <c r="H13" s="27">
        <f>GETPIVOTDATA("report_count",Pivot!$B$7,"report_name","Mortgage Registrations","reporting_month",$G13,"master_region",$B13)</f>
        <v>316</v>
      </c>
      <c r="I13" s="26">
        <f t="shared" si="3"/>
        <v>41883</v>
      </c>
      <c r="J13" s="27">
        <f>GETPIVOTDATA("report_count",Pivot!$B$7,"report_name","Mortgage Registrations","reporting_month",$I13,"master_region",$B13)</f>
        <v>244</v>
      </c>
      <c r="K13" s="26">
        <f t="shared" si="4"/>
        <v>41518</v>
      </c>
      <c r="L13" s="27">
        <f>GETPIVOTDATA("report_count",Pivot!$B$7,"report_name","Mortgage Registrations","reporting_month",$K13,"master_region",$B13)</f>
        <v>300</v>
      </c>
      <c r="M13" s="26">
        <f t="shared" si="5"/>
        <v>41153</v>
      </c>
      <c r="N13" s="27">
        <f>GETPIVOTDATA("report_count",Pivot!$B$7,"report_name","Mortgage Registrations","reporting_month",$M13,"master_region",$B13)</f>
        <v>259</v>
      </c>
    </row>
    <row r="14" spans="1:18" s="8" customFormat="1" ht="15.6" hidden="1" x14ac:dyDescent="0.35">
      <c r="B14" s="8" t="str">
        <f t="shared" si="0"/>
        <v>Dunedin</v>
      </c>
      <c r="C14" s="26">
        <f t="shared" si="1"/>
        <v>43009</v>
      </c>
      <c r="D14" s="27">
        <f>GETPIVOTDATA("report_count",Pivot!$B$7,"report_name","Mortgage Registrations","reporting_month",$C14,"master_region",$B14)</f>
        <v>215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268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362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318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295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338</v>
      </c>
    </row>
    <row r="15" spans="1:18" s="8" customFormat="1" ht="15.6" hidden="1" x14ac:dyDescent="0.35">
      <c r="B15" s="8" t="str">
        <f t="shared" si="0"/>
        <v>Dunedin</v>
      </c>
      <c r="C15" s="26">
        <f t="shared" si="1"/>
        <v>43040</v>
      </c>
      <c r="D15" s="27">
        <f>GETPIVOTDATA("report_count",Pivot!$B$7,"report_name","Mortgage Registrations","reporting_month",$C15,"master_region",$B15)</f>
        <v>276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296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290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270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370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396</v>
      </c>
    </row>
    <row r="16" spans="1:18" s="8" customFormat="1" ht="15.6" hidden="1" x14ac:dyDescent="0.35">
      <c r="B16" s="8" t="str">
        <f t="shared" si="0"/>
        <v>Dunedin</v>
      </c>
      <c r="C16" s="26">
        <f t="shared" si="1"/>
        <v>43070</v>
      </c>
      <c r="D16" s="27">
        <f>GETPIVOTDATA("report_count",Pivot!$B$7,"report_name","Mortgage Registrations","reporting_month",$C16,"master_region",$B16)</f>
        <v>387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495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416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386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330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375</v>
      </c>
    </row>
    <row r="17" spans="2:14" s="8" customFormat="1" ht="15.6" hidden="1" x14ac:dyDescent="0.35">
      <c r="B17" s="8" t="str">
        <f t="shared" si="0"/>
        <v>Dunedin</v>
      </c>
      <c r="C17" s="26">
        <f t="shared" si="1"/>
        <v>43101</v>
      </c>
      <c r="D17" s="27">
        <f>GETPIVOTDATA("report_count",Pivot!$B$7,"report_name","Mortgage Registrations","reporting_month",$C17,"master_region",$B17)</f>
        <v>241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239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281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260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249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287</v>
      </c>
    </row>
    <row r="18" spans="2:14" s="8" customFormat="1" ht="15.6" hidden="1" x14ac:dyDescent="0.35">
      <c r="B18" s="8" t="str">
        <f t="shared" si="0"/>
        <v>Dunedin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243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246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284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205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270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257</v>
      </c>
    </row>
    <row r="19" spans="2:14" s="8" customFormat="1" ht="15.6" hidden="1" x14ac:dyDescent="0.35">
      <c r="B19" s="8" t="str">
        <f t="shared" si="0"/>
        <v>Dunedin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298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307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318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303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291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359</v>
      </c>
    </row>
    <row r="20" spans="2:14" s="8" customFormat="1" ht="15.6" hidden="1" x14ac:dyDescent="0.35">
      <c r="C20" s="26"/>
      <c r="D20" s="28">
        <f>SUM(D8:D19)</f>
        <v>3291</v>
      </c>
      <c r="F20" s="28">
        <f>SUM(F8:F19)</f>
        <v>3826</v>
      </c>
      <c r="H20" s="28">
        <f>SUM(H8:H19)</f>
        <v>3684</v>
      </c>
      <c r="J20" s="28">
        <f>SUM(J8:J19)</f>
        <v>3460</v>
      </c>
      <c r="L20" s="28">
        <f>SUM(L8:L19)</f>
        <v>3768</v>
      </c>
      <c r="N20" s="28">
        <f>SUM(N8:N19)</f>
        <v>3884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Dunedin</v>
      </c>
      <c r="C32" s="26">
        <f>M19</f>
        <v>41334</v>
      </c>
      <c r="D32" s="30">
        <f>N20</f>
        <v>3884</v>
      </c>
      <c r="E32" s="30">
        <f>GETPIVOTDATA("report_count",Pivot!$B$7,"report_name","Mortgaged","reporting_month",$C32,"master_region",$B32)</f>
        <v>29852</v>
      </c>
      <c r="F32" s="31"/>
    </row>
    <row r="33" spans="2:18" s="8" customFormat="1" ht="15.6" x14ac:dyDescent="0.35">
      <c r="B33" s="8" t="str">
        <f t="shared" si="0"/>
        <v>Dunedin</v>
      </c>
      <c r="C33" s="32">
        <f>K19</f>
        <v>41699</v>
      </c>
      <c r="D33" s="51">
        <f>L20</f>
        <v>3768</v>
      </c>
      <c r="E33" s="43">
        <f>GETPIVOTDATA("report_count",Pivot!$B$7,"report_name","Mortgaged","reporting_month",$C33,"master_region",$B33)</f>
        <v>30410</v>
      </c>
      <c r="F33" s="34">
        <f>D33/D32-1</f>
        <v>-2.9866117404737436E-2</v>
      </c>
    </row>
    <row r="34" spans="2:18" s="8" customFormat="1" ht="15.6" x14ac:dyDescent="0.35">
      <c r="B34" s="8" t="str">
        <f t="shared" si="0"/>
        <v>Dunedin</v>
      </c>
      <c r="C34" s="35">
        <f>I19</f>
        <v>42064</v>
      </c>
      <c r="D34" s="52">
        <f>J20</f>
        <v>3460</v>
      </c>
      <c r="E34" s="44">
        <f>GETPIVOTDATA("report_count",Pivot!$B$7,"report_name","Mortgaged","reporting_month",$C34,"master_region",$B34)</f>
        <v>30917</v>
      </c>
      <c r="F34" s="36">
        <f>D34/D33-1</f>
        <v>-8.1740976645435226E-2</v>
      </c>
    </row>
    <row r="35" spans="2:18" s="8" customFormat="1" ht="15.6" x14ac:dyDescent="0.35">
      <c r="B35" s="8" t="str">
        <f t="shared" si="0"/>
        <v>Dunedin</v>
      </c>
      <c r="C35" s="32">
        <f>G19</f>
        <v>42430</v>
      </c>
      <c r="D35" s="51">
        <f>H20</f>
        <v>3684</v>
      </c>
      <c r="E35" s="43">
        <f>GETPIVOTDATA("report_count",Pivot!$B$7,"report_name","Mortgaged","reporting_month",$C35,"master_region",$B35)</f>
        <v>31254</v>
      </c>
      <c r="F35" s="37">
        <f>D35/D34-1</f>
        <v>6.4739884393063551E-2</v>
      </c>
    </row>
    <row r="36" spans="2:18" s="8" customFormat="1" ht="15.6" x14ac:dyDescent="0.35">
      <c r="B36" s="8" t="str">
        <f t="shared" si="0"/>
        <v>Dunedin</v>
      </c>
      <c r="C36" s="35">
        <f>E19</f>
        <v>42795</v>
      </c>
      <c r="D36" s="52">
        <f>F20</f>
        <v>3826</v>
      </c>
      <c r="E36" s="44">
        <f>GETPIVOTDATA("report_count",Pivot!$B$7,"report_name","Mortgaged","reporting_month",$C36,"master_region",$B36)</f>
        <v>31677</v>
      </c>
      <c r="F36" s="31">
        <f>D36/D35-1</f>
        <v>3.8545059717698171E-2</v>
      </c>
    </row>
    <row r="37" spans="2:18" s="8" customFormat="1" ht="15.6" x14ac:dyDescent="0.35">
      <c r="B37" s="8" t="str">
        <f t="shared" si="0"/>
        <v>Dunedin</v>
      </c>
      <c r="C37" s="32">
        <f>C19</f>
        <v>43160</v>
      </c>
      <c r="D37" s="51">
        <f>D20</f>
        <v>3291</v>
      </c>
      <c r="E37" s="43">
        <f>GETPIVOTDATA("report_count",Pivot!$B$7,"report_name","Mortgaged","reporting_month",$C37,"master_region",$B37)</f>
        <v>31730</v>
      </c>
      <c r="F37" s="37">
        <f>D37/D36-1</f>
        <v>-0.13983272347098796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Dunedin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Dunedin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291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365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280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279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338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180</v>
      </c>
    </row>
    <row r="49" spans="2:14" s="8" customFormat="1" ht="15.6" hidden="1" x14ac:dyDescent="0.35">
      <c r="B49" s="8" t="str">
        <f t="shared" si="6"/>
        <v>Dunedin</v>
      </c>
      <c r="C49" s="26">
        <f t="shared" si="7"/>
        <v>42856</v>
      </c>
      <c r="D49" s="27">
        <f>GETPIVOTDATA("report_count",Pivot!$B$7,"report_name","Mortgage Discharges","reporting_month",$C49,"master_region",$B49)</f>
        <v>303</v>
      </c>
      <c r="E49" s="26">
        <f t="shared" si="8"/>
        <v>42491</v>
      </c>
      <c r="F49" s="27">
        <f>GETPIVOTDATA("report_count",Pivot!$B$7,"report_name","Mortgage Discharges","reporting_month",$E49,"master_region",$B49)</f>
        <v>327</v>
      </c>
      <c r="G49" s="26">
        <f t="shared" si="9"/>
        <v>42125</v>
      </c>
      <c r="H49" s="27">
        <f>GETPIVOTDATA("report_count",Pivot!$B$7,"report_name","Mortgage Discharges","reporting_month",$G49,"master_region",$B49)</f>
        <v>311</v>
      </c>
      <c r="I49" s="26">
        <f t="shared" si="10"/>
        <v>41760</v>
      </c>
      <c r="J49" s="27">
        <f>GETPIVOTDATA("report_count",Pivot!$B$7,"report_name","Mortgage Discharges","reporting_month",$I49,"master_region",$B49)</f>
        <v>318</v>
      </c>
      <c r="K49" s="26">
        <f t="shared" si="11"/>
        <v>41395</v>
      </c>
      <c r="L49" s="27">
        <f>GETPIVOTDATA("report_count",Pivot!$B$7,"report_name","Mortgage Discharges","reporting_month",$K49,"master_region",$B49)</f>
        <v>354</v>
      </c>
      <c r="M49" s="26">
        <f t="shared" si="12"/>
        <v>41030</v>
      </c>
      <c r="N49" s="27">
        <f>GETPIVOTDATA("report_count",Pivot!$B$7,"report_name","Mortgage Discharges","reporting_month",$M49,"master_region",$B49)</f>
        <v>220</v>
      </c>
    </row>
    <row r="50" spans="2:14" s="8" customFormat="1" ht="15.6" hidden="1" x14ac:dyDescent="0.35">
      <c r="B50" s="8" t="str">
        <f t="shared" si="6"/>
        <v>Dunedin</v>
      </c>
      <c r="C50" s="26">
        <f t="shared" si="7"/>
        <v>42887</v>
      </c>
      <c r="D50" s="27">
        <f>GETPIVOTDATA("report_count",Pivot!$B$7,"report_name","Mortgage Discharges","reporting_month",$C50,"master_region",$B50)</f>
        <v>291</v>
      </c>
      <c r="E50" s="26">
        <f t="shared" si="8"/>
        <v>42522</v>
      </c>
      <c r="F50" s="27">
        <f>GETPIVOTDATA("report_count",Pivot!$B$7,"report_name","Mortgage Discharges","reporting_month",$E50,"master_region",$B50)</f>
        <v>292</v>
      </c>
      <c r="G50" s="26">
        <f t="shared" si="9"/>
        <v>42156</v>
      </c>
      <c r="H50" s="27">
        <f>GETPIVOTDATA("report_count",Pivot!$B$7,"report_name","Mortgage Discharges","reporting_month",$G50,"master_region",$B50)</f>
        <v>246</v>
      </c>
      <c r="I50" s="26">
        <f t="shared" si="10"/>
        <v>41791</v>
      </c>
      <c r="J50" s="27">
        <f>GETPIVOTDATA("report_count",Pivot!$B$7,"report_name","Mortgage Discharges","reporting_month",$I50,"master_region",$B50)</f>
        <v>197</v>
      </c>
      <c r="K50" s="26">
        <f t="shared" si="11"/>
        <v>41426</v>
      </c>
      <c r="L50" s="27">
        <f>GETPIVOTDATA("report_count",Pivot!$B$7,"report_name","Mortgage Discharges","reporting_month",$K50,"master_region",$B50)</f>
        <v>241</v>
      </c>
      <c r="M50" s="26">
        <f t="shared" si="12"/>
        <v>41061</v>
      </c>
      <c r="N50" s="27">
        <f>GETPIVOTDATA("report_count",Pivot!$B$7,"report_name","Mortgage Discharges","reporting_month",$M50,"master_region",$B50)</f>
        <v>355</v>
      </c>
    </row>
    <row r="51" spans="2:14" s="8" customFormat="1" ht="15.6" hidden="1" x14ac:dyDescent="0.35">
      <c r="B51" s="8" t="str">
        <f t="shared" si="6"/>
        <v>Dunedin</v>
      </c>
      <c r="C51" s="26">
        <f t="shared" si="7"/>
        <v>42917</v>
      </c>
      <c r="D51" s="27">
        <f>GETPIVOTDATA("report_count",Pivot!$B$7,"report_name","Mortgage Discharges","reporting_month",$C51,"master_region",$B51)</f>
        <v>224</v>
      </c>
      <c r="E51" s="26">
        <f t="shared" si="8"/>
        <v>42552</v>
      </c>
      <c r="F51" s="27">
        <f>GETPIVOTDATA("report_count",Pivot!$B$7,"report_name","Mortgage Discharges","reporting_month",$E51,"master_region",$B51)</f>
        <v>313</v>
      </c>
      <c r="G51" s="26">
        <f t="shared" si="9"/>
        <v>42186</v>
      </c>
      <c r="H51" s="27">
        <f>GETPIVOTDATA("report_count",Pivot!$B$7,"report_name","Mortgage Discharges","reporting_month",$G51,"master_region",$B51)</f>
        <v>283</v>
      </c>
      <c r="I51" s="26">
        <f t="shared" si="10"/>
        <v>41821</v>
      </c>
      <c r="J51" s="27">
        <f>GETPIVOTDATA("report_count",Pivot!$B$7,"report_name","Mortgage Discharges","reporting_month",$I51,"master_region",$B51)</f>
        <v>244</v>
      </c>
      <c r="K51" s="26">
        <f t="shared" si="11"/>
        <v>41456</v>
      </c>
      <c r="L51" s="27">
        <f>GETPIVOTDATA("report_count",Pivot!$B$7,"report_name","Mortgage Discharges","reporting_month",$K51,"master_region",$B51)</f>
        <v>239</v>
      </c>
      <c r="M51" s="26">
        <f t="shared" si="12"/>
        <v>41091</v>
      </c>
      <c r="N51" s="27">
        <f>GETPIVOTDATA("report_count",Pivot!$B$7,"report_name","Mortgage Discharges","reporting_month",$M51,"master_region",$B51)</f>
        <v>281</v>
      </c>
    </row>
    <row r="52" spans="2:14" s="8" customFormat="1" ht="15.6" hidden="1" x14ac:dyDescent="0.35">
      <c r="B52" s="8" t="str">
        <f t="shared" si="6"/>
        <v>Dunedin</v>
      </c>
      <c r="C52" s="26">
        <f t="shared" si="7"/>
        <v>42948</v>
      </c>
      <c r="D52" s="27">
        <f>GETPIVOTDATA("report_count",Pivot!$B$7,"report_name","Mortgage Discharges","reporting_month",$C52,"master_region",$B52)</f>
        <v>219</v>
      </c>
      <c r="E52" s="26">
        <f t="shared" si="8"/>
        <v>42583</v>
      </c>
      <c r="F52" s="27">
        <f>GETPIVOTDATA("report_count",Pivot!$B$7,"report_name","Mortgage Discharges","reporting_month",$E52,"master_region",$B52)</f>
        <v>268</v>
      </c>
      <c r="G52" s="26">
        <f t="shared" si="9"/>
        <v>42217</v>
      </c>
      <c r="H52" s="27">
        <f>GETPIVOTDATA("report_count",Pivot!$B$7,"report_name","Mortgage Discharges","reporting_month",$G52,"master_region",$B52)</f>
        <v>212</v>
      </c>
      <c r="I52" s="26">
        <f t="shared" si="10"/>
        <v>41852</v>
      </c>
      <c r="J52" s="27">
        <f>GETPIVOTDATA("report_count",Pivot!$B$7,"report_name","Mortgage Discharges","reporting_month",$I52,"master_region",$B52)</f>
        <v>229</v>
      </c>
      <c r="K52" s="26">
        <f t="shared" si="11"/>
        <v>41487</v>
      </c>
      <c r="L52" s="27">
        <f>GETPIVOTDATA("report_count",Pivot!$B$7,"report_name","Mortgage Discharges","reporting_month",$K52,"master_region",$B52)</f>
        <v>283</v>
      </c>
      <c r="M52" s="26">
        <f t="shared" si="12"/>
        <v>41122</v>
      </c>
      <c r="N52" s="27">
        <f>GETPIVOTDATA("report_count",Pivot!$B$7,"report_name","Mortgage Discharges","reporting_month",$M52,"master_region",$B52)</f>
        <v>315</v>
      </c>
    </row>
    <row r="53" spans="2:14" s="8" customFormat="1" ht="15.6" hidden="1" x14ac:dyDescent="0.35">
      <c r="B53" s="8" t="str">
        <f t="shared" si="6"/>
        <v>Dunedin</v>
      </c>
      <c r="C53" s="26">
        <f t="shared" si="7"/>
        <v>42979</v>
      </c>
      <c r="D53" s="27">
        <f>GETPIVOTDATA("report_count",Pivot!$B$7,"report_name","Mortgage Discharges","reporting_month",$C53,"master_region",$B53)</f>
        <v>250</v>
      </c>
      <c r="E53" s="26">
        <f t="shared" si="8"/>
        <v>42614</v>
      </c>
      <c r="F53" s="27">
        <f>GETPIVOTDATA("report_count",Pivot!$B$7,"report_name","Mortgage Discharges","reporting_month",$E53,"master_region",$B53)</f>
        <v>251</v>
      </c>
      <c r="G53" s="26">
        <f t="shared" si="9"/>
        <v>42248</v>
      </c>
      <c r="H53" s="27">
        <f>GETPIVOTDATA("report_count",Pivot!$B$7,"report_name","Mortgage Discharges","reporting_month",$G53,"master_region",$B53)</f>
        <v>280</v>
      </c>
      <c r="I53" s="26">
        <f t="shared" si="10"/>
        <v>41883</v>
      </c>
      <c r="J53" s="27">
        <f>GETPIVOTDATA("report_count",Pivot!$B$7,"report_name","Mortgage Discharges","reporting_month",$I53,"master_region",$B53)</f>
        <v>224</v>
      </c>
      <c r="K53" s="26">
        <f t="shared" si="11"/>
        <v>41518</v>
      </c>
      <c r="L53" s="27">
        <f>GETPIVOTDATA("report_count",Pivot!$B$7,"report_name","Mortgage Discharges","reporting_month",$K53,"master_region",$B53)</f>
        <v>288</v>
      </c>
      <c r="M53" s="26">
        <f t="shared" si="12"/>
        <v>41153</v>
      </c>
      <c r="N53" s="27">
        <f>GETPIVOTDATA("report_count",Pivot!$B$7,"report_name","Mortgage Discharges","reporting_month",$M53,"master_region",$B53)</f>
        <v>254</v>
      </c>
    </row>
    <row r="54" spans="2:14" s="8" customFormat="1" ht="15.6" hidden="1" x14ac:dyDescent="0.35">
      <c r="B54" s="8" t="str">
        <f t="shared" si="6"/>
        <v>Dunedin</v>
      </c>
      <c r="C54" s="26">
        <f t="shared" si="7"/>
        <v>43009</v>
      </c>
      <c r="D54" s="27">
        <f>GETPIVOTDATA("report_count",Pivot!$B$7,"report_name","Mortgage Discharges","reporting_month",$C54,"master_region",$B54)</f>
        <v>202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220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333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265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269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292</v>
      </c>
    </row>
    <row r="55" spans="2:14" s="8" customFormat="1" ht="15.6" hidden="1" x14ac:dyDescent="0.35">
      <c r="B55" s="8" t="str">
        <f t="shared" si="6"/>
        <v>Dunedin</v>
      </c>
      <c r="C55" s="26">
        <f t="shared" si="7"/>
        <v>43040</v>
      </c>
      <c r="D55" s="27">
        <f>GETPIVOTDATA("report_count",Pivot!$B$7,"report_name","Mortgage Discharges","reporting_month",$C55,"master_region",$B55)</f>
        <v>285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295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279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267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313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319</v>
      </c>
    </row>
    <row r="56" spans="2:14" s="8" customFormat="1" ht="15.6" hidden="1" x14ac:dyDescent="0.35">
      <c r="B56" s="8" t="str">
        <f t="shared" si="6"/>
        <v>Dunedin</v>
      </c>
      <c r="C56" s="26">
        <f t="shared" si="7"/>
        <v>43070</v>
      </c>
      <c r="D56" s="27">
        <f>GETPIVOTDATA("report_count",Pivot!$B$7,"report_name","Mortgage Discharges","reporting_month",$C56,"master_region",$B56)</f>
        <v>348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453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386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357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303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351</v>
      </c>
    </row>
    <row r="57" spans="2:14" s="8" customFormat="1" ht="15.6" hidden="1" x14ac:dyDescent="0.35">
      <c r="B57" s="8" t="str">
        <f t="shared" si="6"/>
        <v>Dunedin</v>
      </c>
      <c r="C57" s="26">
        <f t="shared" si="7"/>
        <v>43101</v>
      </c>
      <c r="D57" s="27">
        <f>GETPIVOTDATA("report_count",Pivot!$B$7,"report_name","Mortgage Discharges","reporting_month",$C57,"master_region",$B57)</f>
        <v>225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224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248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245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255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252</v>
      </c>
    </row>
    <row r="58" spans="2:14" s="8" customFormat="1" ht="15.6" hidden="1" x14ac:dyDescent="0.35">
      <c r="B58" s="8" t="str">
        <f t="shared" si="6"/>
        <v>Dunedin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256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213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276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199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234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244</v>
      </c>
    </row>
    <row r="59" spans="2:14" s="8" customFormat="1" ht="15.6" hidden="1" x14ac:dyDescent="0.35">
      <c r="B59" s="8" t="str">
        <f t="shared" si="6"/>
        <v>Dunedin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286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311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289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267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263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309</v>
      </c>
    </row>
    <row r="60" spans="2:14" s="8" customFormat="1" ht="15.6" hidden="1" x14ac:dyDescent="0.35">
      <c r="C60" s="26"/>
      <c r="D60" s="38">
        <f>SUM(D48:D59)</f>
        <v>3180</v>
      </c>
      <c r="E60" s="39"/>
      <c r="F60" s="38">
        <f>SUM(F48:F59)</f>
        <v>3532</v>
      </c>
      <c r="G60" s="39"/>
      <c r="H60" s="38">
        <f>SUM(H48:H59)</f>
        <v>3423</v>
      </c>
      <c r="I60" s="39"/>
      <c r="J60" s="38">
        <f>SUM(J48:J59)</f>
        <v>3091</v>
      </c>
      <c r="K60" s="39"/>
      <c r="L60" s="38">
        <f>SUM(L48:L59)</f>
        <v>3380</v>
      </c>
      <c r="M60" s="39"/>
      <c r="N60" s="38">
        <f>SUM(N48:N59)</f>
        <v>3372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Dunedin</v>
      </c>
      <c r="C73" s="26">
        <f>DATE(YEAR(C74)-1,MONTH(C74),DAY(C74))</f>
        <v>41334</v>
      </c>
      <c r="D73" s="30">
        <f>N60</f>
        <v>3372</v>
      </c>
      <c r="E73" s="39"/>
    </row>
    <row r="74" spans="2:5" s="8" customFormat="1" ht="15.6" x14ac:dyDescent="0.35">
      <c r="B74" s="8" t="str">
        <f t="shared" si="13"/>
        <v>Dunedin</v>
      </c>
      <c r="C74" s="32">
        <f>DATE(YEAR(C75)-1,MONTH(C75),DAY(C75))</f>
        <v>41699</v>
      </c>
      <c r="D74" s="45">
        <f>L60</f>
        <v>3380</v>
      </c>
      <c r="E74" s="34">
        <f t="shared" ref="E74:E77" si="14">D74/D73-1</f>
        <v>2.3724792408066353E-3</v>
      </c>
    </row>
    <row r="75" spans="2:5" s="8" customFormat="1" ht="15.6" x14ac:dyDescent="0.35">
      <c r="B75" s="8" t="str">
        <f t="shared" si="13"/>
        <v>Dunedin</v>
      </c>
      <c r="C75" s="35">
        <f>DATE(YEAR(C76)-1,MONTH(C76),DAY(C76))</f>
        <v>42064</v>
      </c>
      <c r="D75" s="46">
        <f>J60</f>
        <v>3091</v>
      </c>
      <c r="E75" s="36">
        <f t="shared" si="14"/>
        <v>-8.550295857988166E-2</v>
      </c>
    </row>
    <row r="76" spans="2:5" s="8" customFormat="1" ht="15.6" x14ac:dyDescent="0.35">
      <c r="B76" s="8" t="str">
        <f t="shared" si="13"/>
        <v>Dunedin</v>
      </c>
      <c r="C76" s="32">
        <f>DATE(YEAR(C77)-1,MONTH(C77),DAY(C77))</f>
        <v>42430</v>
      </c>
      <c r="D76" s="45">
        <f>H60</f>
        <v>3423</v>
      </c>
      <c r="E76" s="37">
        <f t="shared" si="14"/>
        <v>0.10740860562924626</v>
      </c>
    </row>
    <row r="77" spans="2:5" s="8" customFormat="1" ht="15.6" x14ac:dyDescent="0.35">
      <c r="B77" s="8" t="str">
        <f t="shared" si="13"/>
        <v>Dunedin</v>
      </c>
      <c r="C77" s="35">
        <f>DATE(YEAR(C78)-1,MONTH(C78),DAY(C78))</f>
        <v>42795</v>
      </c>
      <c r="D77" s="46">
        <f>F60</f>
        <v>3532</v>
      </c>
      <c r="E77" s="31">
        <f t="shared" si="14"/>
        <v>3.1843412211510325E-2</v>
      </c>
    </row>
    <row r="78" spans="2:5" s="8" customFormat="1" ht="15.6" x14ac:dyDescent="0.35">
      <c r="B78" s="8" t="str">
        <f t="shared" si="13"/>
        <v>Dunedin</v>
      </c>
      <c r="C78" s="32">
        <f>GETPIVOTDATA("reporting_month",Pivot!$B$3)</f>
        <v>43160</v>
      </c>
      <c r="D78" s="45">
        <f>D60</f>
        <v>3180</v>
      </c>
      <c r="E78" s="37">
        <f>D78/D77-1</f>
        <v>-9.9660249150622882E-2</v>
      </c>
    </row>
    <row r="79" spans="2:5" s="8" customFormat="1" ht="15.6" x14ac:dyDescent="0.35">
      <c r="D79" s="50"/>
    </row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Dunedin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Dunedin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44947</v>
      </c>
      <c r="E90" s="28">
        <f>GETPIVOTDATA("report_count",Pivot!$B$7,"report_name","Mortgage free","reporting_month",$C90,"master_region",$B90)</f>
        <v>15095</v>
      </c>
    </row>
    <row r="91" spans="2:18" s="8" customFormat="1" ht="15.6" hidden="1" x14ac:dyDescent="0.35">
      <c r="B91" s="8" t="str">
        <f t="shared" ref="B91:B95" si="16">$B$6</f>
        <v>Dunedin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45415</v>
      </c>
      <c r="E91" s="28">
        <f>GETPIVOTDATA("report_count",Pivot!$B$7,"report_name","Mortgage free","reporting_month",$C91,"master_region",$B91)</f>
        <v>15005</v>
      </c>
    </row>
    <row r="92" spans="2:18" s="8" customFormat="1" ht="15.6" hidden="1" x14ac:dyDescent="0.35">
      <c r="B92" s="8" t="str">
        <f t="shared" si="16"/>
        <v>Dunedin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45667</v>
      </c>
      <c r="E92" s="28">
        <f>GETPIVOTDATA("report_count",Pivot!$B$7,"report_name","Mortgage free","reporting_month",$C92,"master_region",$B92)</f>
        <v>14750</v>
      </c>
    </row>
    <row r="93" spans="2:18" s="8" customFormat="1" ht="15.6" hidden="1" x14ac:dyDescent="0.35">
      <c r="B93" s="8" t="str">
        <f t="shared" si="16"/>
        <v>Dunedin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45795</v>
      </c>
      <c r="E93" s="28">
        <f>GETPIVOTDATA("report_count",Pivot!$B$7,"report_name","Mortgage free","reporting_month",$C93,"master_region",$B93)</f>
        <v>14541</v>
      </c>
    </row>
    <row r="94" spans="2:18" s="8" customFormat="1" ht="15.6" hidden="1" x14ac:dyDescent="0.35">
      <c r="B94" s="8" t="str">
        <f t="shared" si="16"/>
        <v>Dunedin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46691</v>
      </c>
      <c r="E94" s="28">
        <f>GETPIVOTDATA("report_count",Pivot!$B$7,"report_name","Mortgage free","reporting_month",$C94,"master_region",$B94)</f>
        <v>15014</v>
      </c>
    </row>
    <row r="95" spans="2:18" s="8" customFormat="1" ht="15.6" hidden="1" x14ac:dyDescent="0.35">
      <c r="B95" s="8" t="str">
        <f t="shared" si="16"/>
        <v>Dunedin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46691</v>
      </c>
      <c r="E95" s="28">
        <f>GETPIVOTDATA("report_count",Pivot!$B$7,"report_name","Mortgage free","reporting_month",$C95,"master_region",$B95)</f>
        <v>14961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0.33583998932075554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0.3303974457778267</v>
      </c>
      <c r="E106" s="34">
        <f t="shared" ref="E106:E109" si="19">D106/D105-1</f>
        <v>-1.6205763804175044E-2</v>
      </c>
    </row>
    <row r="107" spans="3:5" s="8" customFormat="1" ht="15.6" x14ac:dyDescent="0.35">
      <c r="C107" s="35">
        <f t="shared" si="17"/>
        <v>42064</v>
      </c>
      <c r="D107" s="36">
        <f t="shared" si="18"/>
        <v>0.32299034313618147</v>
      </c>
      <c r="E107" s="36">
        <f t="shared" si="19"/>
        <v>-2.241876484307348E-2</v>
      </c>
    </row>
    <row r="108" spans="3:5" s="8" customFormat="1" ht="15.6" x14ac:dyDescent="0.35">
      <c r="C108" s="32">
        <f t="shared" si="17"/>
        <v>42430</v>
      </c>
      <c r="D108" s="34">
        <f t="shared" si="18"/>
        <v>0.31752374713396658</v>
      </c>
      <c r="E108" s="34">
        <f t="shared" si="19"/>
        <v>-1.6924951839535352E-2</v>
      </c>
    </row>
    <row r="109" spans="3:5" s="8" customFormat="1" ht="15.6" x14ac:dyDescent="0.35">
      <c r="C109" s="35">
        <f t="shared" si="17"/>
        <v>42795</v>
      </c>
      <c r="D109" s="36">
        <f t="shared" si="18"/>
        <v>0.321560900387655</v>
      </c>
      <c r="E109" s="36">
        <f t="shared" si="19"/>
        <v>1.2714492349402473E-2</v>
      </c>
    </row>
    <row r="110" spans="3:5" s="8" customFormat="1" ht="15.6" x14ac:dyDescent="0.35">
      <c r="C110" s="32">
        <f t="shared" si="17"/>
        <v>43160</v>
      </c>
      <c r="D110" s="34">
        <f t="shared" si="18"/>
        <v>0.32042577798719241</v>
      </c>
      <c r="E110" s="34">
        <f>D110/D109-1</f>
        <v>-3.5300386306114095E-3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Dunedin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Dunedin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76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114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77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78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104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130</v>
      </c>
    </row>
    <row r="124" spans="2:18" s="8" customFormat="1" ht="15.6" hidden="1" x14ac:dyDescent="0.35">
      <c r="B124" s="8" t="str">
        <f t="shared" si="20"/>
        <v>Dunedin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64</v>
      </c>
      <c r="F124" s="26">
        <f t="shared" si="22"/>
        <v>42491</v>
      </c>
      <c r="G124" s="27">
        <f>GETPIVOTDATA("report_count",Pivot!$B$7,"report_name",$C124,"reporting_month",$F124,"master_region",$B124)</f>
        <v>105</v>
      </c>
      <c r="H124" s="26">
        <f t="shared" si="23"/>
        <v>42125</v>
      </c>
      <c r="I124" s="27">
        <f>GETPIVOTDATA("report_count",Pivot!$B$7,"report_name",$C124,"reporting_month",$H124,"master_region",$B124)</f>
        <v>68</v>
      </c>
      <c r="J124" s="26">
        <f t="shared" si="24"/>
        <v>41760</v>
      </c>
      <c r="K124" s="27">
        <f>GETPIVOTDATA("report_count",Pivot!$B$7,"report_name",$C124,"reporting_month",$J124,"master_region",$B124)</f>
        <v>80</v>
      </c>
      <c r="L124" s="26">
        <f t="shared" si="25"/>
        <v>41395</v>
      </c>
      <c r="M124" s="27">
        <f>GETPIVOTDATA("report_count",Pivot!$B$7,"report_name",$C124,"reporting_month",$L124,"master_region",$B124)</f>
        <v>104</v>
      </c>
      <c r="N124" s="26">
        <f t="shared" si="26"/>
        <v>41030</v>
      </c>
      <c r="O124" s="27">
        <f>GETPIVOTDATA("report_count",Pivot!$B$7,"report_name",$C124,"reporting_month",$N124,"master_region",$B124)</f>
        <v>126</v>
      </c>
    </row>
    <row r="125" spans="2:18" s="8" customFormat="1" ht="15.6" hidden="1" x14ac:dyDescent="0.35">
      <c r="B125" s="8" t="str">
        <f t="shared" si="20"/>
        <v>Dunedin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85</v>
      </c>
      <c r="F125" s="26">
        <f t="shared" si="22"/>
        <v>42522</v>
      </c>
      <c r="G125" s="27">
        <f>GETPIVOTDATA("report_count",Pivot!$B$7,"report_name",$C125,"reporting_month",$F125,"master_region",$B125)</f>
        <v>91</v>
      </c>
      <c r="H125" s="26">
        <f t="shared" si="23"/>
        <v>42156</v>
      </c>
      <c r="I125" s="27">
        <f>GETPIVOTDATA("report_count",Pivot!$B$7,"report_name",$C125,"reporting_month",$H125,"master_region",$B125)</f>
        <v>82</v>
      </c>
      <c r="J125" s="26">
        <f t="shared" si="24"/>
        <v>41791</v>
      </c>
      <c r="K125" s="27">
        <f>GETPIVOTDATA("report_count",Pivot!$B$7,"report_name",$C125,"reporting_month",$J125,"master_region",$B125)</f>
        <v>57</v>
      </c>
      <c r="L125" s="26">
        <f t="shared" si="25"/>
        <v>41426</v>
      </c>
      <c r="M125" s="27">
        <f>GETPIVOTDATA("report_count",Pivot!$B$7,"report_name",$C125,"reporting_month",$L125,"master_region",$B125)</f>
        <v>74</v>
      </c>
      <c r="N125" s="26">
        <f t="shared" si="26"/>
        <v>41061</v>
      </c>
      <c r="O125" s="27">
        <f>GETPIVOTDATA("report_count",Pivot!$B$7,"report_name",$C125,"reporting_month",$N125,"master_region",$B125)</f>
        <v>156</v>
      </c>
    </row>
    <row r="126" spans="2:18" s="8" customFormat="1" ht="15.6" hidden="1" x14ac:dyDescent="0.35">
      <c r="B126" s="8" t="str">
        <f t="shared" si="20"/>
        <v>Dunedin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59</v>
      </c>
      <c r="F126" s="26">
        <f t="shared" si="22"/>
        <v>42552</v>
      </c>
      <c r="G126" s="27">
        <f>GETPIVOTDATA("report_count",Pivot!$B$7,"report_name",$C126,"reporting_month",$F126,"master_region",$B126)</f>
        <v>94</v>
      </c>
      <c r="H126" s="26">
        <f t="shared" si="23"/>
        <v>42186</v>
      </c>
      <c r="I126" s="27">
        <f>GETPIVOTDATA("report_count",Pivot!$B$7,"report_name",$C126,"reporting_month",$H126,"master_region",$B126)</f>
        <v>70</v>
      </c>
      <c r="J126" s="26">
        <f t="shared" si="24"/>
        <v>41821</v>
      </c>
      <c r="K126" s="27">
        <f>GETPIVOTDATA("report_count",Pivot!$B$7,"report_name",$C126,"reporting_month",$J126,"master_region",$B126)</f>
        <v>54</v>
      </c>
      <c r="L126" s="26">
        <f t="shared" si="25"/>
        <v>41456</v>
      </c>
      <c r="M126" s="27">
        <f>GETPIVOTDATA("report_count",Pivot!$B$7,"report_name",$C126,"reporting_month",$L126,"master_region",$B126)</f>
        <v>69</v>
      </c>
      <c r="N126" s="26">
        <f t="shared" si="26"/>
        <v>41091</v>
      </c>
      <c r="O126" s="27">
        <f>GETPIVOTDATA("report_count",Pivot!$B$7,"report_name",$C126,"reporting_month",$N126,"master_region",$B126)</f>
        <v>103</v>
      </c>
    </row>
    <row r="127" spans="2:18" s="8" customFormat="1" ht="15.6" hidden="1" x14ac:dyDescent="0.35">
      <c r="B127" s="8" t="str">
        <f t="shared" si="20"/>
        <v>Dunedin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67</v>
      </c>
      <c r="F127" s="26">
        <f t="shared" si="22"/>
        <v>42583</v>
      </c>
      <c r="G127" s="27">
        <f>GETPIVOTDATA("report_count",Pivot!$B$7,"report_name",$C127,"reporting_month",$F127,"master_region",$B127)</f>
        <v>87</v>
      </c>
      <c r="H127" s="26">
        <f t="shared" si="23"/>
        <v>42217</v>
      </c>
      <c r="I127" s="27">
        <f>GETPIVOTDATA("report_count",Pivot!$B$7,"report_name",$C127,"reporting_month",$H127,"master_region",$B127)</f>
        <v>71</v>
      </c>
      <c r="J127" s="26">
        <f t="shared" si="24"/>
        <v>41852</v>
      </c>
      <c r="K127" s="27">
        <f>GETPIVOTDATA("report_count",Pivot!$B$7,"report_name",$C127,"reporting_month",$J127,"master_region",$B127)</f>
        <v>60</v>
      </c>
      <c r="L127" s="26">
        <f t="shared" si="25"/>
        <v>41487</v>
      </c>
      <c r="M127" s="27">
        <f>GETPIVOTDATA("report_count",Pivot!$B$7,"report_name",$C127,"reporting_month",$L127,"master_region",$B127)</f>
        <v>91</v>
      </c>
      <c r="N127" s="26">
        <f t="shared" si="26"/>
        <v>41122</v>
      </c>
      <c r="O127" s="27">
        <f>GETPIVOTDATA("report_count",Pivot!$B$7,"report_name",$C127,"reporting_month",$N127,"master_region",$B127)</f>
        <v>103</v>
      </c>
    </row>
    <row r="128" spans="2:18" s="8" customFormat="1" ht="15.6" hidden="1" x14ac:dyDescent="0.35">
      <c r="B128" s="8" t="str">
        <f t="shared" si="20"/>
        <v>Dunedin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88</v>
      </c>
      <c r="F128" s="26">
        <f t="shared" si="22"/>
        <v>42614</v>
      </c>
      <c r="G128" s="27">
        <f>GETPIVOTDATA("report_count",Pivot!$B$7,"report_name",$C128,"reporting_month",$F128,"master_region",$B128)</f>
        <v>78</v>
      </c>
      <c r="H128" s="26">
        <f t="shared" si="23"/>
        <v>42248</v>
      </c>
      <c r="I128" s="27">
        <f>GETPIVOTDATA("report_count",Pivot!$B$7,"report_name",$C128,"reporting_month",$H128,"master_region",$B128)</f>
        <v>77</v>
      </c>
      <c r="J128" s="26">
        <f t="shared" si="24"/>
        <v>41883</v>
      </c>
      <c r="K128" s="27">
        <f>GETPIVOTDATA("report_count",Pivot!$B$7,"report_name",$C128,"reporting_month",$J128,"master_region",$B128)</f>
        <v>67</v>
      </c>
      <c r="L128" s="26">
        <f t="shared" si="25"/>
        <v>41518</v>
      </c>
      <c r="M128" s="27">
        <f>GETPIVOTDATA("report_count",Pivot!$B$7,"report_name",$C128,"reporting_month",$L128,"master_region",$B128)</f>
        <v>62</v>
      </c>
      <c r="N128" s="26">
        <f t="shared" si="26"/>
        <v>41153</v>
      </c>
      <c r="O128" s="27">
        <f>GETPIVOTDATA("report_count",Pivot!$B$7,"report_name",$C128,"reporting_month",$N128,"master_region",$B128)</f>
        <v>81</v>
      </c>
    </row>
    <row r="129" spans="2:15" s="8" customFormat="1" ht="15.6" hidden="1" x14ac:dyDescent="0.35">
      <c r="B129" s="8" t="str">
        <f t="shared" si="20"/>
        <v>Dunedin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73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82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94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66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89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90</v>
      </c>
    </row>
    <row r="130" spans="2:15" s="8" customFormat="1" ht="15.6" hidden="1" x14ac:dyDescent="0.35">
      <c r="B130" s="8" t="str">
        <f t="shared" si="20"/>
        <v>Dunedin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71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92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97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72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132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121</v>
      </c>
    </row>
    <row r="131" spans="2:15" s="8" customFormat="1" ht="15.6" hidden="1" x14ac:dyDescent="0.35">
      <c r="B131" s="8" t="str">
        <f t="shared" si="20"/>
        <v>Dunedin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106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147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98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105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85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106</v>
      </c>
    </row>
    <row r="132" spans="2:15" s="8" customFormat="1" ht="15.6" hidden="1" x14ac:dyDescent="0.35">
      <c r="B132" s="8" t="str">
        <f t="shared" si="20"/>
        <v>Dunedin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81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72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95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85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68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98</v>
      </c>
    </row>
    <row r="133" spans="2:15" s="8" customFormat="1" ht="15.6" hidden="1" x14ac:dyDescent="0.35">
      <c r="B133" s="8" t="str">
        <f t="shared" si="20"/>
        <v>Dunedin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73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77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76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53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58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67</v>
      </c>
    </row>
    <row r="134" spans="2:15" s="8" customFormat="1" ht="15.6" hidden="1" x14ac:dyDescent="0.35">
      <c r="B134" s="8" t="str">
        <f t="shared" si="20"/>
        <v>Dunedin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92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102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96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83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77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102</v>
      </c>
    </row>
    <row r="135" spans="2:15" s="8" customFormat="1" ht="15.6" hidden="1" x14ac:dyDescent="0.35">
      <c r="D135" s="26"/>
      <c r="E135" s="38">
        <f>SUM(E123:E134)</f>
        <v>935</v>
      </c>
      <c r="F135" s="39"/>
      <c r="G135" s="38">
        <f>SUM(G123:G134)</f>
        <v>1141</v>
      </c>
      <c r="H135" s="39"/>
      <c r="I135" s="38">
        <f>SUM(I123:I134)</f>
        <v>1001</v>
      </c>
      <c r="J135" s="39"/>
      <c r="K135" s="38">
        <f>SUM(K123:K134)</f>
        <v>860</v>
      </c>
      <c r="L135" s="39"/>
      <c r="M135" s="38">
        <f>SUM(M123:M134)</f>
        <v>1013</v>
      </c>
      <c r="N135" s="39"/>
      <c r="O135" s="38">
        <f>SUM(O123:O134)</f>
        <v>1283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Dunedin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48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63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53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67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56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34</v>
      </c>
    </row>
    <row r="139" spans="2:15" s="8" customFormat="1" ht="15.6" hidden="1" x14ac:dyDescent="0.35">
      <c r="B139" s="8" t="str">
        <f t="shared" si="27"/>
        <v>Dunedin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47</v>
      </c>
      <c r="F139" s="26">
        <f t="shared" si="29"/>
        <v>42491</v>
      </c>
      <c r="G139" s="27">
        <f>GETPIVOTDATA("report_count",Pivot!$B$7,"report_name",$C139,"reporting_month",$F139,"master_region",$B139)</f>
        <v>48</v>
      </c>
      <c r="H139" s="26">
        <f t="shared" si="30"/>
        <v>42125</v>
      </c>
      <c r="I139" s="27">
        <f>GETPIVOTDATA("report_count",Pivot!$B$7,"report_name",$C139,"reporting_month",$H139,"master_region",$B139)</f>
        <v>69</v>
      </c>
      <c r="J139" s="26">
        <f t="shared" si="31"/>
        <v>41760</v>
      </c>
      <c r="K139" s="27">
        <f>GETPIVOTDATA("report_count",Pivot!$B$7,"report_name",$C139,"reporting_month",$J139,"master_region",$B139)</f>
        <v>81</v>
      </c>
      <c r="L139" s="26">
        <f t="shared" si="32"/>
        <v>41395</v>
      </c>
      <c r="M139" s="27">
        <f>GETPIVOTDATA("report_count",Pivot!$B$7,"report_name",$C139,"reporting_month",$L139,"master_region",$B139)</f>
        <v>72</v>
      </c>
      <c r="N139" s="26">
        <f t="shared" si="33"/>
        <v>41030</v>
      </c>
      <c r="O139" s="27">
        <f>GETPIVOTDATA("report_count",Pivot!$B$7,"report_name",$C139,"reporting_month",$N139,"master_region",$B139)</f>
        <v>27</v>
      </c>
    </row>
    <row r="140" spans="2:15" s="8" customFormat="1" ht="15.6" hidden="1" x14ac:dyDescent="0.35">
      <c r="B140" s="8" t="str">
        <f t="shared" si="27"/>
        <v>Dunedin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55</v>
      </c>
      <c r="F140" s="26">
        <f t="shared" si="29"/>
        <v>42522</v>
      </c>
      <c r="G140" s="27">
        <f>GETPIVOTDATA("report_count",Pivot!$B$7,"report_name",$C140,"reporting_month",$F140,"master_region",$B140)</f>
        <v>57</v>
      </c>
      <c r="H140" s="26">
        <f t="shared" si="30"/>
        <v>42156</v>
      </c>
      <c r="I140" s="27">
        <f>GETPIVOTDATA("report_count",Pivot!$B$7,"report_name",$C140,"reporting_month",$H140,"master_region",$B140)</f>
        <v>73</v>
      </c>
      <c r="J140" s="26">
        <f t="shared" si="31"/>
        <v>41791</v>
      </c>
      <c r="K140" s="27">
        <f>GETPIVOTDATA("report_count",Pivot!$B$7,"report_name",$C140,"reporting_month",$J140,"master_region",$B140)</f>
        <v>34</v>
      </c>
      <c r="L140" s="26">
        <f t="shared" si="32"/>
        <v>41426</v>
      </c>
      <c r="M140" s="27">
        <f>GETPIVOTDATA("report_count",Pivot!$B$7,"report_name",$C140,"reporting_month",$L140,"master_region",$B140)</f>
        <v>40</v>
      </c>
      <c r="N140" s="26">
        <f t="shared" si="33"/>
        <v>41061</v>
      </c>
      <c r="O140" s="27">
        <f>GETPIVOTDATA("report_count",Pivot!$B$7,"report_name",$C140,"reporting_month",$N140,"master_region",$B140)</f>
        <v>79</v>
      </c>
    </row>
    <row r="141" spans="2:15" s="8" customFormat="1" ht="15.6" hidden="1" x14ac:dyDescent="0.35">
      <c r="B141" s="8" t="str">
        <f t="shared" si="27"/>
        <v>Dunedin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42</v>
      </c>
      <c r="F141" s="26">
        <f t="shared" si="29"/>
        <v>42552</v>
      </c>
      <c r="G141" s="27">
        <f>GETPIVOTDATA("report_count",Pivot!$B$7,"report_name",$C141,"reporting_month",$F141,"master_region",$B141)</f>
        <v>52</v>
      </c>
      <c r="H141" s="26">
        <f t="shared" si="30"/>
        <v>42186</v>
      </c>
      <c r="I141" s="27">
        <f>GETPIVOTDATA("report_count",Pivot!$B$7,"report_name",$C141,"reporting_month",$H141,"master_region",$B141)</f>
        <v>52</v>
      </c>
      <c r="J141" s="26">
        <f t="shared" si="31"/>
        <v>41821</v>
      </c>
      <c r="K141" s="27">
        <f>GETPIVOTDATA("report_count",Pivot!$B$7,"report_name",$C141,"reporting_month",$J141,"master_region",$B141)</f>
        <v>59</v>
      </c>
      <c r="L141" s="26">
        <f t="shared" si="32"/>
        <v>41456</v>
      </c>
      <c r="M141" s="27">
        <f>GETPIVOTDATA("report_count",Pivot!$B$7,"report_name",$C141,"reporting_month",$L141,"master_region",$B141)</f>
        <v>47</v>
      </c>
      <c r="N141" s="26">
        <f t="shared" si="33"/>
        <v>41091</v>
      </c>
      <c r="O141" s="27">
        <f>GETPIVOTDATA("report_count",Pivot!$B$7,"report_name",$C141,"reporting_month",$N141,"master_region",$B141)</f>
        <v>63</v>
      </c>
    </row>
    <row r="142" spans="2:15" s="8" customFormat="1" ht="15.6" hidden="1" x14ac:dyDescent="0.35">
      <c r="B142" s="8" t="str">
        <f t="shared" si="27"/>
        <v>Dunedin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47</v>
      </c>
      <c r="F142" s="26">
        <f t="shared" si="29"/>
        <v>42583</v>
      </c>
      <c r="G142" s="27">
        <f>GETPIVOTDATA("report_count",Pivot!$B$7,"report_name",$C142,"reporting_month",$F142,"master_region",$B142)</f>
        <v>33</v>
      </c>
      <c r="H142" s="26">
        <f t="shared" si="30"/>
        <v>42217</v>
      </c>
      <c r="I142" s="27">
        <f>GETPIVOTDATA("report_count",Pivot!$B$7,"report_name",$C142,"reporting_month",$H142,"master_region",$B142)</f>
        <v>46</v>
      </c>
      <c r="J142" s="26">
        <f t="shared" si="31"/>
        <v>41852</v>
      </c>
      <c r="K142" s="27">
        <f>GETPIVOTDATA("report_count",Pivot!$B$7,"report_name",$C142,"reporting_month",$J142,"master_region",$B142)</f>
        <v>61</v>
      </c>
      <c r="L142" s="26">
        <f t="shared" si="32"/>
        <v>41487</v>
      </c>
      <c r="M142" s="27">
        <f>GETPIVOTDATA("report_count",Pivot!$B$7,"report_name",$C142,"reporting_month",$L142,"master_region",$B142)</f>
        <v>61</v>
      </c>
      <c r="N142" s="26">
        <f t="shared" si="33"/>
        <v>41122</v>
      </c>
      <c r="O142" s="27">
        <f>GETPIVOTDATA("report_count",Pivot!$B$7,"report_name",$C142,"reporting_month",$N142,"master_region",$B142)</f>
        <v>83</v>
      </c>
    </row>
    <row r="143" spans="2:15" s="8" customFormat="1" ht="15.6" hidden="1" x14ac:dyDescent="0.35">
      <c r="B143" s="8" t="str">
        <f t="shared" si="27"/>
        <v>Dunedin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33</v>
      </c>
      <c r="F143" s="26">
        <f t="shared" si="29"/>
        <v>42614</v>
      </c>
      <c r="G143" s="27">
        <f>GETPIVOTDATA("report_count",Pivot!$B$7,"report_name",$C143,"reporting_month",$F143,"master_region",$B143)</f>
        <v>36</v>
      </c>
      <c r="H143" s="26">
        <f t="shared" si="30"/>
        <v>42248</v>
      </c>
      <c r="I143" s="27">
        <f>GETPIVOTDATA("report_count",Pivot!$B$7,"report_name",$C143,"reporting_month",$H143,"master_region",$B143)</f>
        <v>54</v>
      </c>
      <c r="J143" s="26">
        <f t="shared" si="31"/>
        <v>41883</v>
      </c>
      <c r="K143" s="27">
        <f>GETPIVOTDATA("report_count",Pivot!$B$7,"report_name",$C143,"reporting_month",$J143,"master_region",$B143)</f>
        <v>41</v>
      </c>
      <c r="L143" s="26">
        <f t="shared" si="32"/>
        <v>41518</v>
      </c>
      <c r="M143" s="27">
        <f>GETPIVOTDATA("report_count",Pivot!$B$7,"report_name",$C143,"reporting_month",$L143,"master_region",$B143)</f>
        <v>49</v>
      </c>
      <c r="N143" s="26">
        <f t="shared" si="33"/>
        <v>41153</v>
      </c>
      <c r="O143" s="27">
        <f>GETPIVOTDATA("report_count",Pivot!$B$7,"report_name",$C143,"reporting_month",$N143,"master_region",$B143)</f>
        <v>68</v>
      </c>
    </row>
    <row r="144" spans="2:15" s="8" customFormat="1" ht="15.6" hidden="1" x14ac:dyDescent="0.35">
      <c r="B144" s="8" t="str">
        <f t="shared" si="27"/>
        <v>Dunedin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32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41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63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67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87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79</v>
      </c>
    </row>
    <row r="145" spans="2:15" s="8" customFormat="1" ht="15.6" hidden="1" x14ac:dyDescent="0.35">
      <c r="B145" s="8" t="str">
        <f t="shared" si="27"/>
        <v>Dunedin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48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54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43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43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44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77</v>
      </c>
    </row>
    <row r="146" spans="2:15" s="8" customFormat="1" ht="15.6" hidden="1" x14ac:dyDescent="0.35">
      <c r="B146" s="8" t="str">
        <f t="shared" si="27"/>
        <v>Dunedin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53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101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80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77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61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64</v>
      </c>
    </row>
    <row r="147" spans="2:15" s="8" customFormat="1" ht="15.6" hidden="1" x14ac:dyDescent="0.35">
      <c r="B147" s="8" t="str">
        <f t="shared" si="27"/>
        <v>Dunedin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25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29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26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34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21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47</v>
      </c>
    </row>
    <row r="148" spans="2:15" s="8" customFormat="1" ht="15.6" hidden="1" x14ac:dyDescent="0.35">
      <c r="B148" s="8" t="str">
        <f t="shared" si="27"/>
        <v>Dunedin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42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32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43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37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48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47</v>
      </c>
    </row>
    <row r="149" spans="2:15" s="8" customFormat="1" ht="15.6" hidden="1" x14ac:dyDescent="0.35">
      <c r="B149" s="8" t="str">
        <f t="shared" si="27"/>
        <v>Dunedin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48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44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36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48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68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62</v>
      </c>
    </row>
    <row r="150" spans="2:15" s="8" customFormat="1" ht="15.6" hidden="1" x14ac:dyDescent="0.35">
      <c r="D150" s="26"/>
      <c r="E150" s="38">
        <f>SUM(E138:E149)</f>
        <v>520</v>
      </c>
      <c r="F150" s="39"/>
      <c r="G150" s="38">
        <f>SUM(G138:G149)</f>
        <v>590</v>
      </c>
      <c r="H150" s="39"/>
      <c r="I150" s="38">
        <f>SUM(I138:I149)</f>
        <v>638</v>
      </c>
      <c r="J150" s="39"/>
      <c r="K150" s="38">
        <f>SUM(K138:K149)</f>
        <v>649</v>
      </c>
      <c r="L150" s="39"/>
      <c r="M150" s="38">
        <f>SUM(M138:M149)</f>
        <v>654</v>
      </c>
      <c r="N150" s="39"/>
      <c r="O150" s="38">
        <f>SUM(O138:O149)</f>
        <v>730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Dunedin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29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34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36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32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59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37</v>
      </c>
    </row>
    <row r="153" spans="2:15" s="8" customFormat="1" ht="15.6" hidden="1" x14ac:dyDescent="0.35">
      <c r="B153" s="8" t="str">
        <f t="shared" si="34"/>
        <v>Dunedin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34</v>
      </c>
      <c r="F153" s="26">
        <f t="shared" si="36"/>
        <v>42491</v>
      </c>
      <c r="G153" s="27">
        <f>GETPIVOTDATA("report_count",Pivot!$B$7,"report_name",$C153,"reporting_month",$F153,"master_region",$B153)</f>
        <v>48</v>
      </c>
      <c r="H153" s="26">
        <f t="shared" si="37"/>
        <v>42125</v>
      </c>
      <c r="I153" s="27">
        <f>GETPIVOTDATA("report_count",Pivot!$B$7,"report_name",$C153,"reporting_month",$H153,"master_region",$B153)</f>
        <v>30</v>
      </c>
      <c r="J153" s="26">
        <f t="shared" si="38"/>
        <v>41760</v>
      </c>
      <c r="K153" s="27">
        <f>GETPIVOTDATA("report_count",Pivot!$B$7,"report_name",$C153,"reporting_month",$J153,"master_region",$B153)</f>
        <v>34</v>
      </c>
      <c r="L153" s="26">
        <f t="shared" si="39"/>
        <v>41395</v>
      </c>
      <c r="M153" s="27">
        <f>GETPIVOTDATA("report_count",Pivot!$B$7,"report_name",$C153,"reporting_month",$L153,"master_region",$B153)</f>
        <v>53</v>
      </c>
      <c r="N153" s="26">
        <f t="shared" si="40"/>
        <v>41030</v>
      </c>
      <c r="O153" s="27">
        <f>GETPIVOTDATA("report_count",Pivot!$B$7,"report_name",$C153,"reporting_month",$N153,"master_region",$B153)</f>
        <v>35</v>
      </c>
    </row>
    <row r="154" spans="2:15" s="8" customFormat="1" ht="15.6" hidden="1" x14ac:dyDescent="0.35">
      <c r="B154" s="8" t="str">
        <f t="shared" si="34"/>
        <v>Dunedin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40</v>
      </c>
      <c r="F154" s="26">
        <f t="shared" si="36"/>
        <v>42522</v>
      </c>
      <c r="G154" s="27">
        <f>GETPIVOTDATA("report_count",Pivot!$B$7,"report_name",$C154,"reporting_month",$F154,"master_region",$B154)</f>
        <v>35</v>
      </c>
      <c r="H154" s="26">
        <f t="shared" si="37"/>
        <v>42156</v>
      </c>
      <c r="I154" s="27">
        <f>GETPIVOTDATA("report_count",Pivot!$B$7,"report_name",$C154,"reporting_month",$H154,"master_region",$B154)</f>
        <v>29</v>
      </c>
      <c r="J154" s="26">
        <f t="shared" si="38"/>
        <v>41791</v>
      </c>
      <c r="K154" s="27">
        <f>GETPIVOTDATA("report_count",Pivot!$B$7,"report_name",$C154,"reporting_month",$J154,"master_region",$B154)</f>
        <v>28</v>
      </c>
      <c r="L154" s="26">
        <f t="shared" si="39"/>
        <v>41426</v>
      </c>
      <c r="M154" s="27">
        <f>GETPIVOTDATA("report_count",Pivot!$B$7,"report_name",$C154,"reporting_month",$L154,"master_region",$B154)</f>
        <v>28</v>
      </c>
      <c r="N154" s="26">
        <f t="shared" si="40"/>
        <v>41061</v>
      </c>
      <c r="O154" s="27">
        <f>GETPIVOTDATA("report_count",Pivot!$B$7,"report_name",$C154,"reporting_month",$N154,"master_region",$B154)</f>
        <v>52</v>
      </c>
    </row>
    <row r="155" spans="2:15" s="8" customFormat="1" ht="15.6" hidden="1" x14ac:dyDescent="0.35">
      <c r="B155" s="8" t="str">
        <f t="shared" si="34"/>
        <v>Dunedin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30</v>
      </c>
      <c r="F155" s="26">
        <f t="shared" si="36"/>
        <v>42552</v>
      </c>
      <c r="G155" s="27">
        <f>GETPIVOTDATA("report_count",Pivot!$B$7,"report_name",$C155,"reporting_month",$F155,"master_region",$B155)</f>
        <v>32</v>
      </c>
      <c r="H155" s="26">
        <f t="shared" si="37"/>
        <v>42186</v>
      </c>
      <c r="I155" s="27">
        <f>GETPIVOTDATA("report_count",Pivot!$B$7,"report_name",$C155,"reporting_month",$H155,"master_region",$B155)</f>
        <v>29</v>
      </c>
      <c r="J155" s="26">
        <f t="shared" si="38"/>
        <v>41821</v>
      </c>
      <c r="K155" s="27">
        <f>GETPIVOTDATA("report_count",Pivot!$B$7,"report_name",$C155,"reporting_month",$J155,"master_region",$B155)</f>
        <v>35</v>
      </c>
      <c r="L155" s="26">
        <f t="shared" si="39"/>
        <v>41456</v>
      </c>
      <c r="M155" s="27">
        <f>GETPIVOTDATA("report_count",Pivot!$B$7,"report_name",$C155,"reporting_month",$L155,"master_region",$B155)</f>
        <v>35</v>
      </c>
      <c r="N155" s="26">
        <f t="shared" si="40"/>
        <v>41091</v>
      </c>
      <c r="O155" s="27">
        <f>GETPIVOTDATA("report_count",Pivot!$B$7,"report_name",$C155,"reporting_month",$N155,"master_region",$B155)</f>
        <v>28</v>
      </c>
    </row>
    <row r="156" spans="2:15" s="8" customFormat="1" ht="15.6" hidden="1" x14ac:dyDescent="0.35">
      <c r="B156" s="8" t="str">
        <f t="shared" si="34"/>
        <v>Dunedin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17</v>
      </c>
      <c r="F156" s="26">
        <f t="shared" si="36"/>
        <v>42583</v>
      </c>
      <c r="G156" s="27">
        <f>GETPIVOTDATA("report_count",Pivot!$B$7,"report_name",$C156,"reporting_month",$F156,"master_region",$B156)</f>
        <v>30</v>
      </c>
      <c r="H156" s="26">
        <f t="shared" si="37"/>
        <v>42217</v>
      </c>
      <c r="I156" s="27">
        <f>GETPIVOTDATA("report_count",Pivot!$B$7,"report_name",$C156,"reporting_month",$H156,"master_region",$B156)</f>
        <v>25</v>
      </c>
      <c r="J156" s="26">
        <f t="shared" si="38"/>
        <v>41852</v>
      </c>
      <c r="K156" s="27">
        <f>GETPIVOTDATA("report_count",Pivot!$B$7,"report_name",$C156,"reporting_month",$J156,"master_region",$B156)</f>
        <v>21</v>
      </c>
      <c r="L156" s="26">
        <f t="shared" si="39"/>
        <v>41487</v>
      </c>
      <c r="M156" s="27">
        <f>GETPIVOTDATA("report_count",Pivot!$B$7,"report_name",$C156,"reporting_month",$L156,"master_region",$B156)</f>
        <v>31</v>
      </c>
      <c r="N156" s="26">
        <f t="shared" si="40"/>
        <v>41122</v>
      </c>
      <c r="O156" s="27">
        <f>GETPIVOTDATA("report_count",Pivot!$B$7,"report_name",$C156,"reporting_month",$N156,"master_region",$B156)</f>
        <v>35</v>
      </c>
    </row>
    <row r="157" spans="2:15" s="8" customFormat="1" ht="15.6" hidden="1" x14ac:dyDescent="0.35">
      <c r="B157" s="8" t="str">
        <f t="shared" si="34"/>
        <v>Dunedin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37</v>
      </c>
      <c r="F157" s="26">
        <f t="shared" si="36"/>
        <v>42614</v>
      </c>
      <c r="G157" s="27">
        <f>GETPIVOTDATA("report_count",Pivot!$B$7,"report_name",$C157,"reporting_month",$F157,"master_region",$B157)</f>
        <v>26</v>
      </c>
      <c r="H157" s="26">
        <f t="shared" si="37"/>
        <v>42248</v>
      </c>
      <c r="I157" s="27">
        <f>GETPIVOTDATA("report_count",Pivot!$B$7,"report_name",$C157,"reporting_month",$H157,"master_region",$B157)</f>
        <v>34</v>
      </c>
      <c r="J157" s="26">
        <f t="shared" si="38"/>
        <v>41883</v>
      </c>
      <c r="K157" s="27">
        <f>GETPIVOTDATA("report_count",Pivot!$B$7,"report_name",$C157,"reporting_month",$J157,"master_region",$B157)</f>
        <v>31</v>
      </c>
      <c r="L157" s="26">
        <f t="shared" si="39"/>
        <v>41518</v>
      </c>
      <c r="M157" s="27">
        <f>GETPIVOTDATA("report_count",Pivot!$B$7,"report_name",$C157,"reporting_month",$L157,"master_region",$B157)</f>
        <v>35</v>
      </c>
      <c r="N157" s="26">
        <f t="shared" si="40"/>
        <v>41153</v>
      </c>
      <c r="O157" s="27">
        <f>GETPIVOTDATA("report_count",Pivot!$B$7,"report_name",$C157,"reporting_month",$N157,"master_region",$B157)</f>
        <v>19</v>
      </c>
    </row>
    <row r="158" spans="2:15" s="8" customFormat="1" ht="15.6" hidden="1" x14ac:dyDescent="0.35">
      <c r="B158" s="8" t="str">
        <f t="shared" si="34"/>
        <v>Dunedin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23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20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42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31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27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32</v>
      </c>
    </row>
    <row r="159" spans="2:15" s="8" customFormat="1" ht="15.6" hidden="1" x14ac:dyDescent="0.35">
      <c r="B159" s="8" t="str">
        <f t="shared" si="34"/>
        <v>Dunedin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39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34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40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29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34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41</v>
      </c>
    </row>
    <row r="160" spans="2:15" s="8" customFormat="1" ht="15.6" hidden="1" x14ac:dyDescent="0.35">
      <c r="B160" s="8" t="str">
        <f t="shared" si="34"/>
        <v>Dunedin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54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39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50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41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50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55</v>
      </c>
    </row>
    <row r="161" spans="2:15" s="8" customFormat="1" ht="15.6" hidden="1" x14ac:dyDescent="0.35">
      <c r="B161" s="8" t="str">
        <f t="shared" si="34"/>
        <v>Dunedin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43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31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38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38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34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33</v>
      </c>
    </row>
    <row r="162" spans="2:15" s="8" customFormat="1" ht="15.6" hidden="1" x14ac:dyDescent="0.35">
      <c r="B162" s="8" t="str">
        <f t="shared" si="34"/>
        <v>Dunedin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36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27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41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30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32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34</v>
      </c>
    </row>
    <row r="163" spans="2:15" s="8" customFormat="1" ht="15.6" hidden="1" x14ac:dyDescent="0.35">
      <c r="B163" s="8" t="str">
        <f t="shared" si="34"/>
        <v>Dunedin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34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37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45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31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25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49</v>
      </c>
    </row>
    <row r="164" spans="2:15" s="8" customFormat="1" ht="15.6" hidden="1" x14ac:dyDescent="0.35">
      <c r="D164" s="26"/>
      <c r="E164" s="38">
        <f>SUM(E152:E163)</f>
        <v>416</v>
      </c>
      <c r="F164" s="39"/>
      <c r="G164" s="38">
        <f>SUM(G152:G163)</f>
        <v>393</v>
      </c>
      <c r="H164" s="39"/>
      <c r="I164" s="38">
        <f>SUM(I152:I163)</f>
        <v>439</v>
      </c>
      <c r="J164" s="39"/>
      <c r="K164" s="38">
        <f>SUM(K152:K163)</f>
        <v>381</v>
      </c>
      <c r="L164" s="39"/>
      <c r="M164" s="38">
        <f>SUM(M152:M163)</f>
        <v>443</v>
      </c>
      <c r="N164" s="39"/>
      <c r="O164" s="38">
        <f>SUM(O152:O163)</f>
        <v>450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Dunedin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38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54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45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29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51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0</v>
      </c>
    </row>
    <row r="167" spans="2:15" s="8" customFormat="1" ht="15.6" hidden="1" x14ac:dyDescent="0.35">
      <c r="B167" s="8" t="str">
        <f t="shared" si="41"/>
        <v>Dunedin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58</v>
      </c>
      <c r="F167" s="26">
        <f t="shared" si="43"/>
        <v>42491</v>
      </c>
      <c r="G167" s="27">
        <f>GETPIVOTDATA("report_count",Pivot!$B$7,"report_name",$C167,"reporting_month",$F167,"master_region",$B167)</f>
        <v>62</v>
      </c>
      <c r="H167" s="26">
        <f t="shared" si="44"/>
        <v>42125</v>
      </c>
      <c r="I167" s="27">
        <f>GETPIVOTDATA("report_count",Pivot!$B$7,"report_name",$C167,"reporting_month",$H167,"master_region",$B167)</f>
        <v>43</v>
      </c>
      <c r="J167" s="26">
        <f t="shared" si="45"/>
        <v>41760</v>
      </c>
      <c r="K167" s="27">
        <f>GETPIVOTDATA("report_count",Pivot!$B$7,"report_name",$C167,"reporting_month",$J167,"master_region",$B167)</f>
        <v>41</v>
      </c>
      <c r="L167" s="26">
        <f t="shared" si="46"/>
        <v>41395</v>
      </c>
      <c r="M167" s="27">
        <f>GETPIVOTDATA("report_count",Pivot!$B$7,"report_name",$C167,"reporting_month",$L167,"master_region",$B167)</f>
        <v>42</v>
      </c>
      <c r="N167" s="26">
        <f t="shared" si="47"/>
        <v>41030</v>
      </c>
      <c r="O167" s="27">
        <f>GETPIVOTDATA("report_count",Pivot!$B$7,"report_name",$C167,"reporting_month",$N167,"master_region",$B167)</f>
        <v>3</v>
      </c>
    </row>
    <row r="168" spans="2:15" s="8" customFormat="1" ht="15.6" hidden="1" x14ac:dyDescent="0.35">
      <c r="B168" s="8" t="str">
        <f t="shared" si="41"/>
        <v>Dunedin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54</v>
      </c>
      <c r="F168" s="26">
        <f t="shared" si="43"/>
        <v>42522</v>
      </c>
      <c r="G168" s="27">
        <f>GETPIVOTDATA("report_count",Pivot!$B$7,"report_name",$C168,"reporting_month",$F168,"master_region",$B168)</f>
        <v>42</v>
      </c>
      <c r="H168" s="26">
        <f t="shared" si="44"/>
        <v>42156</v>
      </c>
      <c r="I168" s="27">
        <f>GETPIVOTDATA("report_count",Pivot!$B$7,"report_name",$C168,"reporting_month",$H168,"master_region",$B168)</f>
        <v>23</v>
      </c>
      <c r="J168" s="26">
        <f t="shared" si="45"/>
        <v>41791</v>
      </c>
      <c r="K168" s="27">
        <f>GETPIVOTDATA("report_count",Pivot!$B$7,"report_name",$C168,"reporting_month",$J168,"master_region",$B168)</f>
        <v>30</v>
      </c>
      <c r="L168" s="26">
        <f t="shared" si="46"/>
        <v>41426</v>
      </c>
      <c r="M168" s="27">
        <f>GETPIVOTDATA("report_count",Pivot!$B$7,"report_name",$C168,"reporting_month",$L168,"master_region",$B168)</f>
        <v>40</v>
      </c>
      <c r="N168" s="26">
        <f t="shared" si="47"/>
        <v>41061</v>
      </c>
      <c r="O168" s="27">
        <f>GETPIVOTDATA("report_count",Pivot!$B$7,"report_name",$C168,"reporting_month",$N168,"master_region",$B168)</f>
        <v>3</v>
      </c>
    </row>
    <row r="169" spans="2:15" s="8" customFormat="1" ht="15.6" hidden="1" x14ac:dyDescent="0.35">
      <c r="B169" s="8" t="str">
        <f t="shared" si="41"/>
        <v>Dunedin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34</v>
      </c>
      <c r="F169" s="26">
        <f t="shared" si="43"/>
        <v>42552</v>
      </c>
      <c r="G169" s="27">
        <f>GETPIVOTDATA("report_count",Pivot!$B$7,"report_name",$C169,"reporting_month",$F169,"master_region",$B169)</f>
        <v>46</v>
      </c>
      <c r="H169" s="26">
        <f t="shared" si="44"/>
        <v>42186</v>
      </c>
      <c r="I169" s="27">
        <f>GETPIVOTDATA("report_count",Pivot!$B$7,"report_name",$C169,"reporting_month",$H169,"master_region",$B169)</f>
        <v>40</v>
      </c>
      <c r="J169" s="26">
        <f t="shared" si="45"/>
        <v>41821</v>
      </c>
      <c r="K169" s="27">
        <f>GETPIVOTDATA("report_count",Pivot!$B$7,"report_name",$C169,"reporting_month",$J169,"master_region",$B169)</f>
        <v>30</v>
      </c>
      <c r="L169" s="26">
        <f t="shared" si="46"/>
        <v>41456</v>
      </c>
      <c r="M169" s="27">
        <f>GETPIVOTDATA("report_count",Pivot!$B$7,"report_name",$C169,"reporting_month",$L169,"master_region",$B169)</f>
        <v>29</v>
      </c>
      <c r="N169" s="26">
        <f t="shared" si="47"/>
        <v>41091</v>
      </c>
      <c r="O169" s="27">
        <f>GETPIVOTDATA("report_count",Pivot!$B$7,"report_name",$C169,"reporting_month",$N169,"master_region",$B169)</f>
        <v>12</v>
      </c>
    </row>
    <row r="170" spans="2:15" s="8" customFormat="1" ht="15.6" hidden="1" x14ac:dyDescent="0.35">
      <c r="B170" s="8" t="str">
        <f t="shared" si="41"/>
        <v>Dunedin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26</v>
      </c>
      <c r="F170" s="26">
        <f t="shared" si="43"/>
        <v>42583</v>
      </c>
      <c r="G170" s="27">
        <f>GETPIVOTDATA("report_count",Pivot!$B$7,"report_name",$C170,"reporting_month",$F170,"master_region",$B170)</f>
        <v>48</v>
      </c>
      <c r="H170" s="26">
        <f t="shared" si="44"/>
        <v>42217</v>
      </c>
      <c r="I170" s="27">
        <f>GETPIVOTDATA("report_count",Pivot!$B$7,"report_name",$C170,"reporting_month",$H170,"master_region",$B170)</f>
        <v>23</v>
      </c>
      <c r="J170" s="26">
        <f t="shared" si="45"/>
        <v>41852</v>
      </c>
      <c r="K170" s="27">
        <f>GETPIVOTDATA("report_count",Pivot!$B$7,"report_name",$C170,"reporting_month",$J170,"master_region",$B170)</f>
        <v>29</v>
      </c>
      <c r="L170" s="26">
        <f t="shared" si="46"/>
        <v>41487</v>
      </c>
      <c r="M170" s="27">
        <f>GETPIVOTDATA("report_count",Pivot!$B$7,"report_name",$C170,"reporting_month",$L170,"master_region",$B170)</f>
        <v>59</v>
      </c>
      <c r="N170" s="26">
        <f t="shared" si="47"/>
        <v>41122</v>
      </c>
      <c r="O170" s="27">
        <f>GETPIVOTDATA("report_count",Pivot!$B$7,"report_name",$C170,"reporting_month",$N170,"master_region",$B170)</f>
        <v>26</v>
      </c>
    </row>
    <row r="171" spans="2:15" s="8" customFormat="1" ht="15.6" hidden="1" x14ac:dyDescent="0.35">
      <c r="B171" s="8" t="str">
        <f t="shared" si="41"/>
        <v>Dunedin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44</v>
      </c>
      <c r="F171" s="26">
        <f t="shared" si="43"/>
        <v>42614</v>
      </c>
      <c r="G171" s="27">
        <f>GETPIVOTDATA("report_count",Pivot!$B$7,"report_name",$C171,"reporting_month",$F171,"master_region",$B171)</f>
        <v>48</v>
      </c>
      <c r="H171" s="26">
        <f t="shared" si="44"/>
        <v>42248</v>
      </c>
      <c r="I171" s="27">
        <f>GETPIVOTDATA("report_count",Pivot!$B$7,"report_name",$C171,"reporting_month",$H171,"master_region",$B171)</f>
        <v>34</v>
      </c>
      <c r="J171" s="26">
        <f t="shared" si="45"/>
        <v>41883</v>
      </c>
      <c r="K171" s="27">
        <f>GETPIVOTDATA("report_count",Pivot!$B$7,"report_name",$C171,"reporting_month",$J171,"master_region",$B171)</f>
        <v>35</v>
      </c>
      <c r="L171" s="26">
        <f t="shared" si="46"/>
        <v>41518</v>
      </c>
      <c r="M171" s="27">
        <f>GETPIVOTDATA("report_count",Pivot!$B$7,"report_name",$C171,"reporting_month",$L171,"master_region",$B171)</f>
        <v>22</v>
      </c>
      <c r="N171" s="26">
        <f t="shared" si="47"/>
        <v>41153</v>
      </c>
      <c r="O171" s="27">
        <f>GETPIVOTDATA("report_count",Pivot!$B$7,"report_name",$C171,"reporting_month",$N171,"master_region",$B171)</f>
        <v>22</v>
      </c>
    </row>
    <row r="172" spans="2:15" s="8" customFormat="1" ht="15.6" hidden="1" x14ac:dyDescent="0.35">
      <c r="B172" s="8" t="str">
        <f t="shared" si="41"/>
        <v>Dunedin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30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26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37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37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27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27</v>
      </c>
    </row>
    <row r="173" spans="2:15" s="8" customFormat="1" ht="15.6" hidden="1" x14ac:dyDescent="0.35">
      <c r="B173" s="8" t="str">
        <f t="shared" si="41"/>
        <v>Dunedin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27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32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29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36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53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43</v>
      </c>
    </row>
    <row r="174" spans="2:15" s="8" customFormat="1" ht="15.6" hidden="1" x14ac:dyDescent="0.35">
      <c r="B174" s="8" t="str">
        <f t="shared" si="41"/>
        <v>Dunedin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72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57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61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50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42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49</v>
      </c>
    </row>
    <row r="175" spans="2:15" s="8" customFormat="1" ht="15.6" hidden="1" x14ac:dyDescent="0.35">
      <c r="B175" s="8" t="str">
        <f t="shared" si="41"/>
        <v>Dunedin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49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44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33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39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35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38</v>
      </c>
    </row>
    <row r="176" spans="2:15" s="8" customFormat="1" ht="15.6" hidden="1" x14ac:dyDescent="0.35">
      <c r="B176" s="8" t="str">
        <f t="shared" si="41"/>
        <v>Dunedin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37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35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33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24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33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30</v>
      </c>
    </row>
    <row r="177" spans="2:15" s="8" customFormat="1" ht="15.6" hidden="1" x14ac:dyDescent="0.35">
      <c r="B177" s="8" t="str">
        <f t="shared" si="41"/>
        <v>Dunedin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34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39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46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39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34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42</v>
      </c>
    </row>
    <row r="178" spans="2:15" s="8" customFormat="1" ht="15.6" hidden="1" x14ac:dyDescent="0.35">
      <c r="D178" s="26"/>
      <c r="E178" s="38">
        <f>SUM(E166:E177)</f>
        <v>503</v>
      </c>
      <c r="F178" s="39"/>
      <c r="G178" s="38">
        <f>SUM(G166:G177)</f>
        <v>533</v>
      </c>
      <c r="H178" s="39"/>
      <c r="I178" s="38">
        <f>SUM(I166:I177)</f>
        <v>447</v>
      </c>
      <c r="J178" s="39"/>
      <c r="K178" s="38">
        <f>SUM(K166:K177)</f>
        <v>419</v>
      </c>
      <c r="L178" s="39"/>
      <c r="M178" s="38">
        <f>SUM(M166:M177)</f>
        <v>467</v>
      </c>
      <c r="N178" s="39"/>
      <c r="O178" s="38">
        <f>SUM(O166:O177)</f>
        <v>295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Dunedin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40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77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71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126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54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39</v>
      </c>
    </row>
    <row r="181" spans="2:15" s="8" customFormat="1" ht="15.6" hidden="1" x14ac:dyDescent="0.35">
      <c r="B181" s="8" t="str">
        <f t="shared" si="48"/>
        <v>Dunedin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56</v>
      </c>
      <c r="F181" s="26">
        <f t="shared" si="50"/>
        <v>42491</v>
      </c>
      <c r="G181" s="27">
        <f>GETPIVOTDATA("report_count",Pivot!$B$7,"report_name",$C181,"reporting_month",$F181,"master_region",$B181)</f>
        <v>70</v>
      </c>
      <c r="H181" s="26">
        <f t="shared" si="51"/>
        <v>42125</v>
      </c>
      <c r="I181" s="27">
        <f>GETPIVOTDATA("report_count",Pivot!$B$7,"report_name",$C181,"reporting_month",$H181,"master_region",$B181)</f>
        <v>62</v>
      </c>
      <c r="J181" s="26">
        <f t="shared" si="52"/>
        <v>41760</v>
      </c>
      <c r="K181" s="27">
        <f>GETPIVOTDATA("report_count",Pivot!$B$7,"report_name",$C181,"reporting_month",$J181,"master_region",$B181)</f>
        <v>67</v>
      </c>
      <c r="L181" s="26">
        <f t="shared" si="53"/>
        <v>41395</v>
      </c>
      <c r="M181" s="27">
        <f>GETPIVOTDATA("report_count",Pivot!$B$7,"report_name",$C181,"reporting_month",$L181,"master_region",$B181)</f>
        <v>72</v>
      </c>
      <c r="N181" s="26">
        <f t="shared" si="54"/>
        <v>41030</v>
      </c>
      <c r="O181" s="27">
        <f>GETPIVOTDATA("report_count",Pivot!$B$7,"report_name",$C181,"reporting_month",$N181,"master_region",$B181)</f>
        <v>49</v>
      </c>
    </row>
    <row r="182" spans="2:15" s="8" customFormat="1" ht="15.6" hidden="1" x14ac:dyDescent="0.35">
      <c r="B182" s="8" t="str">
        <f t="shared" si="48"/>
        <v>Dunedin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36</v>
      </c>
      <c r="F182" s="26">
        <f t="shared" si="50"/>
        <v>42522</v>
      </c>
      <c r="G182" s="27">
        <f>GETPIVOTDATA("report_count",Pivot!$B$7,"report_name",$C182,"reporting_month",$F182,"master_region",$B182)</f>
        <v>51</v>
      </c>
      <c r="H182" s="26">
        <f t="shared" si="51"/>
        <v>42156</v>
      </c>
      <c r="I182" s="27">
        <f>GETPIVOTDATA("report_count",Pivot!$B$7,"report_name",$C182,"reporting_month",$H182,"master_region",$B182)</f>
        <v>31</v>
      </c>
      <c r="J182" s="26">
        <f t="shared" si="52"/>
        <v>41791</v>
      </c>
      <c r="K182" s="27">
        <f>GETPIVOTDATA("report_count",Pivot!$B$7,"report_name",$C182,"reporting_month",$J182,"master_region",$B182)</f>
        <v>42</v>
      </c>
      <c r="L182" s="26">
        <f t="shared" si="53"/>
        <v>41426</v>
      </c>
      <c r="M182" s="27">
        <f>GETPIVOTDATA("report_count",Pivot!$B$7,"report_name",$C182,"reporting_month",$L182,"master_region",$B182)</f>
        <v>47</v>
      </c>
      <c r="N182" s="26">
        <f t="shared" si="54"/>
        <v>41061</v>
      </c>
      <c r="O182" s="27">
        <f>GETPIVOTDATA("report_count",Pivot!$B$7,"report_name",$C182,"reporting_month",$N182,"master_region",$B182)</f>
        <v>66</v>
      </c>
    </row>
    <row r="183" spans="2:15" s="8" customFormat="1" ht="15.6" hidden="1" x14ac:dyDescent="0.35">
      <c r="B183" s="8" t="str">
        <f t="shared" si="48"/>
        <v>Dunedin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37</v>
      </c>
      <c r="F183" s="26">
        <f t="shared" si="50"/>
        <v>42552</v>
      </c>
      <c r="G183" s="27">
        <f>GETPIVOTDATA("report_count",Pivot!$B$7,"report_name",$C183,"reporting_month",$F183,"master_region",$B183)</f>
        <v>73</v>
      </c>
      <c r="H183" s="26">
        <f t="shared" si="51"/>
        <v>42186</v>
      </c>
      <c r="I183" s="27">
        <f>GETPIVOTDATA("report_count",Pivot!$B$7,"report_name",$C183,"reporting_month",$H183,"master_region",$B183)</f>
        <v>42</v>
      </c>
      <c r="J183" s="26">
        <f t="shared" si="52"/>
        <v>41821</v>
      </c>
      <c r="K183" s="27">
        <f>GETPIVOTDATA("report_count",Pivot!$B$7,"report_name",$C183,"reporting_month",$J183,"master_region",$B183)</f>
        <v>45</v>
      </c>
      <c r="L183" s="26">
        <f t="shared" si="53"/>
        <v>41456</v>
      </c>
      <c r="M183" s="27">
        <f>GETPIVOTDATA("report_count",Pivot!$B$7,"report_name",$C183,"reporting_month",$L183,"master_region",$B183)</f>
        <v>41</v>
      </c>
      <c r="N183" s="26">
        <f t="shared" si="54"/>
        <v>41091</v>
      </c>
      <c r="O183" s="27">
        <f>GETPIVOTDATA("report_count",Pivot!$B$7,"report_name",$C183,"reporting_month",$N183,"master_region",$B183)</f>
        <v>41</v>
      </c>
    </row>
    <row r="184" spans="2:15" s="8" customFormat="1" ht="15.6" hidden="1" x14ac:dyDescent="0.35">
      <c r="B184" s="8" t="str">
        <f t="shared" si="48"/>
        <v>Dunedin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36</v>
      </c>
      <c r="F184" s="26">
        <f t="shared" si="50"/>
        <v>42583</v>
      </c>
      <c r="G184" s="27">
        <f>GETPIVOTDATA("report_count",Pivot!$B$7,"report_name",$C184,"reporting_month",$F184,"master_region",$B184)</f>
        <v>67</v>
      </c>
      <c r="H184" s="26">
        <f t="shared" si="51"/>
        <v>42217</v>
      </c>
      <c r="I184" s="27">
        <f>GETPIVOTDATA("report_count",Pivot!$B$7,"report_name",$C184,"reporting_month",$H184,"master_region",$B184)</f>
        <v>30</v>
      </c>
      <c r="J184" s="26">
        <f t="shared" si="52"/>
        <v>41852</v>
      </c>
      <c r="K184" s="27">
        <f>GETPIVOTDATA("report_count",Pivot!$B$7,"report_name",$C184,"reporting_month",$J184,"master_region",$B184)</f>
        <v>35</v>
      </c>
      <c r="L184" s="26">
        <f t="shared" si="53"/>
        <v>41487</v>
      </c>
      <c r="M184" s="27">
        <f>GETPIVOTDATA("report_count",Pivot!$B$7,"report_name",$C184,"reporting_month",$L184,"master_region",$B184)</f>
        <v>30</v>
      </c>
      <c r="N184" s="26">
        <f t="shared" si="54"/>
        <v>41122</v>
      </c>
      <c r="O184" s="27">
        <f>GETPIVOTDATA("report_count",Pivot!$B$7,"report_name",$C184,"reporting_month",$N184,"master_region",$B184)</f>
        <v>46</v>
      </c>
    </row>
    <row r="185" spans="2:15" s="8" customFormat="1" ht="15.6" hidden="1" x14ac:dyDescent="0.35">
      <c r="B185" s="8" t="str">
        <f t="shared" si="48"/>
        <v>Dunedin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40</v>
      </c>
      <c r="F185" s="26">
        <f t="shared" si="50"/>
        <v>42614</v>
      </c>
      <c r="G185" s="27">
        <f>GETPIVOTDATA("report_count",Pivot!$B$7,"report_name",$C185,"reporting_month",$F185,"master_region",$B185)</f>
        <v>49</v>
      </c>
      <c r="H185" s="26">
        <f t="shared" si="51"/>
        <v>42248</v>
      </c>
      <c r="I185" s="27">
        <f>GETPIVOTDATA("report_count",Pivot!$B$7,"report_name",$C185,"reporting_month",$H185,"master_region",$B185)</f>
        <v>62</v>
      </c>
      <c r="J185" s="26">
        <f t="shared" si="52"/>
        <v>41883</v>
      </c>
      <c r="K185" s="27">
        <f>GETPIVOTDATA("report_count",Pivot!$B$7,"report_name",$C185,"reporting_month",$J185,"master_region",$B185)</f>
        <v>38</v>
      </c>
      <c r="L185" s="26">
        <f t="shared" si="53"/>
        <v>41518</v>
      </c>
      <c r="M185" s="27">
        <f>GETPIVOTDATA("report_count",Pivot!$B$7,"report_name",$C185,"reporting_month",$L185,"master_region",$B185)</f>
        <v>58</v>
      </c>
      <c r="N185" s="26">
        <f t="shared" si="54"/>
        <v>41153</v>
      </c>
      <c r="O185" s="27">
        <f>GETPIVOTDATA("report_count",Pivot!$B$7,"report_name",$C185,"reporting_month",$N185,"master_region",$B185)</f>
        <v>31</v>
      </c>
    </row>
    <row r="186" spans="2:15" s="8" customFormat="1" ht="15.6" hidden="1" x14ac:dyDescent="0.35">
      <c r="B186" s="8" t="str">
        <f t="shared" si="48"/>
        <v>Dunedin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27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47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70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51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31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53</v>
      </c>
    </row>
    <row r="187" spans="2:15" s="8" customFormat="1" ht="15.6" hidden="1" x14ac:dyDescent="0.35">
      <c r="B187" s="8" t="str">
        <f t="shared" si="48"/>
        <v>Dunedin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47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38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48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57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40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48</v>
      </c>
    </row>
    <row r="188" spans="2:15" s="8" customFormat="1" ht="15.6" hidden="1" x14ac:dyDescent="0.35">
      <c r="B188" s="8" t="str">
        <f t="shared" si="48"/>
        <v>Dunedin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60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72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65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58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53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35</v>
      </c>
    </row>
    <row r="189" spans="2:15" s="8" customFormat="1" ht="15.6" hidden="1" x14ac:dyDescent="0.35">
      <c r="B189" s="8" t="str">
        <f t="shared" si="48"/>
        <v>Dunedin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25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42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62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52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56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47</v>
      </c>
    </row>
    <row r="190" spans="2:15" s="8" customFormat="1" ht="15.6" hidden="1" x14ac:dyDescent="0.35">
      <c r="B190" s="8" t="str">
        <f t="shared" si="48"/>
        <v>Dunedin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32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33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59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40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41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41</v>
      </c>
    </row>
    <row r="191" spans="2:15" s="8" customFormat="1" ht="15.6" hidden="1" x14ac:dyDescent="0.35">
      <c r="B191" s="8" t="str">
        <f t="shared" si="48"/>
        <v>Dunedin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44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50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60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55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41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56</v>
      </c>
    </row>
    <row r="192" spans="2:15" s="8" customFormat="1" ht="15.6" hidden="1" x14ac:dyDescent="0.35">
      <c r="D192" s="26"/>
      <c r="E192" s="38">
        <f>SUM(E180:E191)</f>
        <v>480</v>
      </c>
      <c r="F192" s="39"/>
      <c r="G192" s="38">
        <f>SUM(G180:G191)</f>
        <v>669</v>
      </c>
      <c r="H192" s="39"/>
      <c r="I192" s="38">
        <f>SUM(I180:I191)</f>
        <v>662</v>
      </c>
      <c r="J192" s="39"/>
      <c r="K192" s="38">
        <f>SUM(K180:K191)</f>
        <v>666</v>
      </c>
      <c r="L192" s="39"/>
      <c r="M192" s="38">
        <f>SUM(M180:M191)</f>
        <v>564</v>
      </c>
      <c r="N192" s="39"/>
      <c r="O192" s="38">
        <f>SUM(O180:O191)</f>
        <v>552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5">
        <f>M135</f>
        <v>1013</v>
      </c>
      <c r="G217" s="48">
        <f>M150</f>
        <v>654</v>
      </c>
      <c r="H217" s="48">
        <f>M164</f>
        <v>443</v>
      </c>
      <c r="I217" s="48">
        <f>M178</f>
        <v>467</v>
      </c>
      <c r="J217" s="48">
        <f>M192</f>
        <v>564</v>
      </c>
      <c r="K217" s="48">
        <f>D33-SUM(F217:J217)</f>
        <v>627</v>
      </c>
    </row>
    <row r="218" spans="5:11" s="8" customFormat="1" ht="15.6" x14ac:dyDescent="0.35">
      <c r="E218" s="35">
        <f>C92</f>
        <v>42064</v>
      </c>
      <c r="F218" s="49">
        <f>K135</f>
        <v>860</v>
      </c>
      <c r="G218" s="49">
        <f>K150</f>
        <v>649</v>
      </c>
      <c r="H218" s="49">
        <f>K164</f>
        <v>381</v>
      </c>
      <c r="I218" s="49">
        <f>K178</f>
        <v>419</v>
      </c>
      <c r="J218" s="49">
        <f>K192</f>
        <v>666</v>
      </c>
      <c r="K218" s="49">
        <f t="shared" ref="K218:K221" si="55">D34-SUM(F218:J218)</f>
        <v>485</v>
      </c>
    </row>
    <row r="219" spans="5:11" s="8" customFormat="1" ht="15.6" x14ac:dyDescent="0.35">
      <c r="E219" s="32">
        <f>C93</f>
        <v>42430</v>
      </c>
      <c r="F219" s="45">
        <f>I135</f>
        <v>1001</v>
      </c>
      <c r="G219" s="48">
        <f>I150</f>
        <v>638</v>
      </c>
      <c r="H219" s="48">
        <f>I164</f>
        <v>439</v>
      </c>
      <c r="I219" s="48">
        <f>I178</f>
        <v>447</v>
      </c>
      <c r="J219" s="48">
        <f>I192</f>
        <v>662</v>
      </c>
      <c r="K219" s="48">
        <f t="shared" si="55"/>
        <v>497</v>
      </c>
    </row>
    <row r="220" spans="5:11" s="8" customFormat="1" ht="15.6" x14ac:dyDescent="0.35">
      <c r="E220" s="35">
        <f>C94</f>
        <v>42795</v>
      </c>
      <c r="F220" s="46">
        <f>G135</f>
        <v>1141</v>
      </c>
      <c r="G220" s="49">
        <f>G150</f>
        <v>590</v>
      </c>
      <c r="H220" s="49">
        <f>G164</f>
        <v>393</v>
      </c>
      <c r="I220" s="49">
        <f>G178</f>
        <v>533</v>
      </c>
      <c r="J220" s="49">
        <f>G192</f>
        <v>669</v>
      </c>
      <c r="K220" s="49">
        <f t="shared" si="55"/>
        <v>500</v>
      </c>
    </row>
    <row r="221" spans="5:11" s="8" customFormat="1" ht="15.6" x14ac:dyDescent="0.35">
      <c r="E221" s="32">
        <f>C95</f>
        <v>43160</v>
      </c>
      <c r="F221" s="48">
        <f>E135</f>
        <v>935</v>
      </c>
      <c r="G221" s="48">
        <f>E150</f>
        <v>520</v>
      </c>
      <c r="H221" s="48">
        <f>E164</f>
        <v>416</v>
      </c>
      <c r="I221" s="48">
        <f>E178</f>
        <v>503</v>
      </c>
      <c r="J221" s="48">
        <f>E192</f>
        <v>480</v>
      </c>
      <c r="K221" s="48">
        <f t="shared" si="55"/>
        <v>437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0.26884288747346075</v>
      </c>
      <c r="G224" s="42">
        <f>G217/SUM($F217:$K217)</f>
        <v>0.17356687898089171</v>
      </c>
      <c r="H224" s="42">
        <f>H217/SUM($F217:$K217)</f>
        <v>0.11756900212314225</v>
      </c>
      <c r="I224" s="42">
        <f>I217/SUM($F217:$K217)</f>
        <v>0.12393842887473461</v>
      </c>
      <c r="J224" s="42">
        <f>J217/SUM($F217:$K217)</f>
        <v>0.14968152866242038</v>
      </c>
      <c r="K224" s="42">
        <f>K217/SUM($F217:$K217)</f>
        <v>0.16640127388535031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0.24855491329479767</v>
      </c>
      <c r="G225" s="42">
        <f>G218/SUM($F218:$K218)</f>
        <v>0.18757225433526012</v>
      </c>
      <c r="H225" s="42">
        <f>H218/SUM($F218:$K218)</f>
        <v>0.11011560693641619</v>
      </c>
      <c r="I225" s="42">
        <f>I218/SUM($F218:$K218)</f>
        <v>0.12109826589595375</v>
      </c>
      <c r="J225" s="42">
        <f>J218/SUM($F218:$K218)</f>
        <v>0.19248554913294796</v>
      </c>
      <c r="K225" s="42">
        <f>K218/SUM($F218:$K218)</f>
        <v>0.14017341040462428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0.2717155266015201</v>
      </c>
      <c r="G226" s="42">
        <f>G219/SUM($F219:$K219)</f>
        <v>0.17318132464712269</v>
      </c>
      <c r="H226" s="42">
        <f>H219/SUM($F219:$K219)</f>
        <v>0.11916395222584147</v>
      </c>
      <c r="I226" s="42">
        <f>I219/SUM($F219:$K219)</f>
        <v>0.12133550488599348</v>
      </c>
      <c r="J226" s="42">
        <f>J219/SUM($F219:$K219)</f>
        <v>0.17969598262757872</v>
      </c>
      <c r="K226" s="42">
        <f>K219/SUM($F219:$K219)</f>
        <v>0.13490770901194354</v>
      </c>
    </row>
    <row r="227" spans="2:18" s="8" customFormat="1" ht="15.6" hidden="1" x14ac:dyDescent="0.35">
      <c r="E227" s="26">
        <f>E220</f>
        <v>42795</v>
      </c>
      <c r="F227" s="42">
        <f>F220/SUM($F220:$K220)</f>
        <v>0.29822268687924725</v>
      </c>
      <c r="G227" s="42">
        <f>G220/SUM($F220:$K220)</f>
        <v>0.15420805018295872</v>
      </c>
      <c r="H227" s="42">
        <f>H220/SUM($F220:$K220)</f>
        <v>0.10271824359644538</v>
      </c>
      <c r="I227" s="42">
        <f>I220/SUM($F220:$K220)</f>
        <v>0.1393099843178254</v>
      </c>
      <c r="J227" s="42">
        <f>J220/SUM($F220:$K220)</f>
        <v>0.1748562467328803</v>
      </c>
      <c r="K227" s="42">
        <f>K220/SUM($F220:$K220)</f>
        <v>0.13068478829064298</v>
      </c>
    </row>
    <row r="228" spans="2:18" s="8" customFormat="1" ht="15.6" hidden="1" x14ac:dyDescent="0.35">
      <c r="E228" s="26">
        <f>E221</f>
        <v>43160</v>
      </c>
      <c r="F228" s="42">
        <f>F221/SUM($F221:$K221)</f>
        <v>0.28410817380735337</v>
      </c>
      <c r="G228" s="42">
        <f>G221/SUM($F221:$K221)</f>
        <v>0.15800668489820724</v>
      </c>
      <c r="H228" s="42">
        <f>H221/SUM($F221:$K221)</f>
        <v>0.12640534791856578</v>
      </c>
      <c r="I228" s="42">
        <f>I221/SUM($F221:$K221)</f>
        <v>0.15284108173807354</v>
      </c>
      <c r="J228" s="42">
        <f>J221/SUM($F221:$K221)</f>
        <v>0.14585232452142205</v>
      </c>
      <c r="K228" s="42">
        <f>K221/SUM($F221:$K221)</f>
        <v>0.132786387116378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Dunedin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Dunedin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249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341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265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279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341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242</v>
      </c>
    </row>
    <row r="238" spans="2:18" s="8" customFormat="1" ht="15.6" hidden="1" x14ac:dyDescent="0.35">
      <c r="B238" s="8" t="str">
        <f t="shared" si="56"/>
        <v>Dunedin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261</v>
      </c>
      <c r="F238" s="26">
        <f t="shared" si="58"/>
        <v>42491</v>
      </c>
      <c r="G238" s="27">
        <f>GETPIVOTDATA("report_count",Pivot!$B$7,"report_name",$C238,"reporting_month",$F238,"master_region",$B238)</f>
        <v>330</v>
      </c>
      <c r="H238" s="26">
        <f t="shared" si="59"/>
        <v>42125</v>
      </c>
      <c r="I238" s="27">
        <f>GETPIVOTDATA("report_count",Pivot!$B$7,"report_name",$C238,"reporting_month",$H238,"master_region",$B238)</f>
        <v>260</v>
      </c>
      <c r="J238" s="26">
        <f t="shared" si="60"/>
        <v>41760</v>
      </c>
      <c r="K238" s="27">
        <f>GETPIVOTDATA("report_count",Pivot!$B$7,"report_name",$C238,"reporting_month",$J238,"master_region",$B238)</f>
        <v>316</v>
      </c>
      <c r="L238" s="26">
        <f t="shared" si="61"/>
        <v>41395</v>
      </c>
      <c r="M238" s="27">
        <f>GETPIVOTDATA("report_count",Pivot!$B$7,"report_name",$C238,"reporting_month",$L238,"master_region",$B238)</f>
        <v>346</v>
      </c>
      <c r="N238" s="26">
        <f t="shared" si="62"/>
        <v>41030</v>
      </c>
      <c r="O238" s="27">
        <f>GETPIVOTDATA("report_count",Pivot!$B$7,"report_name",$C238,"reporting_month",$N238,"master_region",$B238)</f>
        <v>239</v>
      </c>
    </row>
    <row r="239" spans="2:18" s="8" customFormat="1" ht="15.6" hidden="1" x14ac:dyDescent="0.35">
      <c r="B239" s="8" t="str">
        <f t="shared" si="56"/>
        <v>Dunedin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262</v>
      </c>
      <c r="F239" s="26">
        <f t="shared" si="58"/>
        <v>42522</v>
      </c>
      <c r="G239" s="27">
        <f>GETPIVOTDATA("report_count",Pivot!$B$7,"report_name",$C239,"reporting_month",$F239,"master_region",$B239)</f>
        <v>262</v>
      </c>
      <c r="H239" s="26">
        <f t="shared" si="59"/>
        <v>42156</v>
      </c>
      <c r="I239" s="27">
        <f>GETPIVOTDATA("report_count",Pivot!$B$7,"report_name",$C239,"reporting_month",$H239,"master_region",$B239)</f>
        <v>219</v>
      </c>
      <c r="J239" s="26">
        <f t="shared" si="60"/>
        <v>41791</v>
      </c>
      <c r="K239" s="27">
        <f>GETPIVOTDATA("report_count",Pivot!$B$7,"report_name",$C239,"reporting_month",$J239,"master_region",$B239)</f>
        <v>198</v>
      </c>
      <c r="L239" s="26">
        <f t="shared" si="61"/>
        <v>41426</v>
      </c>
      <c r="M239" s="27">
        <f>GETPIVOTDATA("report_count",Pivot!$B$7,"report_name",$C239,"reporting_month",$L239,"master_region",$B239)</f>
        <v>251</v>
      </c>
      <c r="N239" s="26">
        <f t="shared" si="62"/>
        <v>41061</v>
      </c>
      <c r="O239" s="27">
        <f>GETPIVOTDATA("report_count",Pivot!$B$7,"report_name",$C239,"reporting_month",$N239,"master_region",$B239)</f>
        <v>324</v>
      </c>
    </row>
    <row r="240" spans="2:18" s="8" customFormat="1" ht="15.6" hidden="1" x14ac:dyDescent="0.35">
      <c r="B240" s="8" t="str">
        <f t="shared" si="56"/>
        <v>Dunedin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195</v>
      </c>
      <c r="F240" s="26">
        <f t="shared" si="58"/>
        <v>42552</v>
      </c>
      <c r="G240" s="27">
        <f>GETPIVOTDATA("report_count",Pivot!$B$7,"report_name",$C240,"reporting_month",$F240,"master_region",$B240)</f>
        <v>278</v>
      </c>
      <c r="H240" s="26">
        <f t="shared" si="59"/>
        <v>42186</v>
      </c>
      <c r="I240" s="27">
        <f>GETPIVOTDATA("report_count",Pivot!$B$7,"report_name",$C240,"reporting_month",$H240,"master_region",$B240)</f>
        <v>250</v>
      </c>
      <c r="J240" s="26">
        <f t="shared" si="60"/>
        <v>41821</v>
      </c>
      <c r="K240" s="27">
        <f>GETPIVOTDATA("report_count",Pivot!$B$7,"report_name",$C240,"reporting_month",$J240,"master_region",$B240)</f>
        <v>226</v>
      </c>
      <c r="L240" s="26">
        <f t="shared" si="61"/>
        <v>41456</v>
      </c>
      <c r="M240" s="27">
        <f>GETPIVOTDATA("report_count",Pivot!$B$7,"report_name",$C240,"reporting_month",$L240,"master_region",$B240)</f>
        <v>228</v>
      </c>
      <c r="N240" s="26">
        <f t="shared" si="62"/>
        <v>41091</v>
      </c>
      <c r="O240" s="27">
        <f>GETPIVOTDATA("report_count",Pivot!$B$7,"report_name",$C240,"reporting_month",$N240,"master_region",$B240)</f>
        <v>268</v>
      </c>
    </row>
    <row r="241" spans="2:15" s="8" customFormat="1" ht="15.6" hidden="1" x14ac:dyDescent="0.35">
      <c r="B241" s="8" t="str">
        <f t="shared" si="56"/>
        <v>Dunedin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199</v>
      </c>
      <c r="F241" s="26">
        <f t="shared" si="58"/>
        <v>42583</v>
      </c>
      <c r="G241" s="27">
        <f>GETPIVOTDATA("report_count",Pivot!$B$7,"report_name",$C241,"reporting_month",$F241,"master_region",$B241)</f>
        <v>247</v>
      </c>
      <c r="H241" s="26">
        <f t="shared" si="59"/>
        <v>42217</v>
      </c>
      <c r="I241" s="27">
        <f>GETPIVOTDATA("report_count",Pivot!$B$7,"report_name",$C241,"reporting_month",$H241,"master_region",$B241)</f>
        <v>210</v>
      </c>
      <c r="J241" s="26">
        <f t="shared" si="60"/>
        <v>41852</v>
      </c>
      <c r="K241" s="27">
        <f>GETPIVOTDATA("report_count",Pivot!$B$7,"report_name",$C241,"reporting_month",$J241,"master_region",$B241)</f>
        <v>212</v>
      </c>
      <c r="L241" s="26">
        <f t="shared" si="61"/>
        <v>41487</v>
      </c>
      <c r="M241" s="27">
        <f>GETPIVOTDATA("report_count",Pivot!$B$7,"report_name",$C241,"reporting_month",$L241,"master_region",$B241)</f>
        <v>277</v>
      </c>
      <c r="N241" s="26">
        <f t="shared" si="62"/>
        <v>41122</v>
      </c>
      <c r="O241" s="27">
        <f>GETPIVOTDATA("report_count",Pivot!$B$7,"report_name",$C241,"reporting_month",$N241,"master_region",$B241)</f>
        <v>314</v>
      </c>
    </row>
    <row r="242" spans="2:15" s="8" customFormat="1" ht="15.6" hidden="1" x14ac:dyDescent="0.35">
      <c r="B242" s="8" t="str">
        <f t="shared" si="56"/>
        <v>Dunedin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242</v>
      </c>
      <c r="F242" s="26">
        <f t="shared" si="58"/>
        <v>42614</v>
      </c>
      <c r="G242" s="27">
        <f>GETPIVOTDATA("report_count",Pivot!$B$7,"report_name",$C242,"reporting_month",$F242,"master_region",$B242)</f>
        <v>232</v>
      </c>
      <c r="H242" s="26">
        <f t="shared" si="59"/>
        <v>42248</v>
      </c>
      <c r="I242" s="27">
        <f>GETPIVOTDATA("report_count",Pivot!$B$7,"report_name",$C242,"reporting_month",$H242,"master_region",$B242)</f>
        <v>263</v>
      </c>
      <c r="J242" s="26">
        <f t="shared" si="60"/>
        <v>41883</v>
      </c>
      <c r="K242" s="27">
        <f>GETPIVOTDATA("report_count",Pivot!$B$7,"report_name",$C242,"reporting_month",$J242,"master_region",$B242)</f>
        <v>213</v>
      </c>
      <c r="L242" s="26">
        <f t="shared" si="61"/>
        <v>41518</v>
      </c>
      <c r="M242" s="27">
        <f>GETPIVOTDATA("report_count",Pivot!$B$7,"report_name",$C242,"reporting_month",$L242,"master_region",$B242)</f>
        <v>236</v>
      </c>
      <c r="N242" s="26">
        <f t="shared" si="62"/>
        <v>41153</v>
      </c>
      <c r="O242" s="27">
        <f>GETPIVOTDATA("report_count",Pivot!$B$7,"report_name",$C242,"reporting_month",$N242,"master_region",$B242)</f>
        <v>221</v>
      </c>
    </row>
    <row r="243" spans="2:15" s="8" customFormat="1" ht="15.6" hidden="1" x14ac:dyDescent="0.35">
      <c r="B243" s="8" t="str">
        <f t="shared" si="56"/>
        <v>Dunedin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191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232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309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267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233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287</v>
      </c>
    </row>
    <row r="244" spans="2:15" s="8" customFormat="1" ht="15.6" hidden="1" x14ac:dyDescent="0.35">
      <c r="B244" s="8" t="str">
        <f t="shared" si="56"/>
        <v>Dunedin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248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267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254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238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320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329</v>
      </c>
    </row>
    <row r="245" spans="2:15" s="8" customFormat="1" ht="15.6" hidden="1" x14ac:dyDescent="0.35">
      <c r="B245" s="8" t="str">
        <f t="shared" si="56"/>
        <v>Dunedin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347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435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369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340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292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328</v>
      </c>
    </row>
    <row r="246" spans="2:15" s="8" customFormat="1" ht="15.6" hidden="1" x14ac:dyDescent="0.35">
      <c r="B246" s="8" t="str">
        <f t="shared" si="56"/>
        <v>Dunedin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215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217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238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235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210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259</v>
      </c>
    </row>
    <row r="247" spans="2:15" s="8" customFormat="1" ht="15.6" hidden="1" x14ac:dyDescent="0.35">
      <c r="B247" s="8" t="str">
        <f t="shared" si="56"/>
        <v>Dunedin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211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222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244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178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242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205</v>
      </c>
    </row>
    <row r="248" spans="2:15" s="8" customFormat="1" ht="15.6" hidden="1" x14ac:dyDescent="0.35">
      <c r="B248" s="8" t="str">
        <f t="shared" si="56"/>
        <v>Dunedin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269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268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290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269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245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317</v>
      </c>
    </row>
    <row r="249" spans="2:15" s="8" customFormat="1" ht="15.6" hidden="1" x14ac:dyDescent="0.35">
      <c r="D249" s="26"/>
      <c r="E249" s="38">
        <f>SUM(E237:E248)</f>
        <v>2889</v>
      </c>
      <c r="F249" s="39"/>
      <c r="G249" s="38">
        <f>SUM(G237:G248)</f>
        <v>3331</v>
      </c>
      <c r="H249" s="39"/>
      <c r="I249" s="38">
        <f>SUM(I237:I248)</f>
        <v>3171</v>
      </c>
      <c r="J249" s="39"/>
      <c r="K249" s="38">
        <f>SUM(K237:K248)</f>
        <v>2971</v>
      </c>
      <c r="L249" s="39"/>
      <c r="M249" s="38">
        <f>SUM(M237:M248)</f>
        <v>3221</v>
      </c>
      <c r="N249" s="39"/>
      <c r="O249" s="38">
        <f>SUM(O237:O248)</f>
        <v>3333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Dunedin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2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1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1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1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1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10</v>
      </c>
    </row>
    <row r="253" spans="2:15" s="8" customFormat="1" ht="15.6" hidden="1" x14ac:dyDescent="0.35">
      <c r="B253" s="8" t="str">
        <f t="shared" si="63"/>
        <v>Dunedin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0</v>
      </c>
      <c r="F253" s="26">
        <f t="shared" si="65"/>
        <v>42491</v>
      </c>
      <c r="G253" s="27">
        <f>GETPIVOTDATA("report_count",Pivot!$B$7,"report_name",$C253,"reporting_month",$F253,"master_region",$B253)</f>
        <v>0</v>
      </c>
      <c r="H253" s="26">
        <f t="shared" si="66"/>
        <v>42125</v>
      </c>
      <c r="I253" s="27">
        <f>GETPIVOTDATA("report_count",Pivot!$B$7,"report_name",$C253,"reporting_month",$H253,"master_region",$B253)</f>
        <v>1</v>
      </c>
      <c r="J253" s="26">
        <f t="shared" si="67"/>
        <v>41760</v>
      </c>
      <c r="K253" s="27">
        <f>GETPIVOTDATA("report_count",Pivot!$B$7,"report_name",$C253,"reporting_month",$J253,"master_region",$B253)</f>
        <v>2</v>
      </c>
      <c r="L253" s="26">
        <f t="shared" si="68"/>
        <v>41395</v>
      </c>
      <c r="M253" s="27">
        <f>GETPIVOTDATA("report_count",Pivot!$B$7,"report_name",$C253,"reporting_month",$L253,"master_region",$B253)</f>
        <v>3</v>
      </c>
      <c r="N253" s="26">
        <f t="shared" si="69"/>
        <v>41030</v>
      </c>
      <c r="O253" s="27">
        <f>GETPIVOTDATA("report_count",Pivot!$B$7,"report_name",$C253,"reporting_month",$N253,"master_region",$B253)</f>
        <v>1</v>
      </c>
    </row>
    <row r="254" spans="2:15" s="8" customFormat="1" ht="15.6" hidden="1" x14ac:dyDescent="0.35">
      <c r="B254" s="8" t="str">
        <f t="shared" si="63"/>
        <v>Dunedin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2</v>
      </c>
      <c r="F254" s="26">
        <f t="shared" si="65"/>
        <v>42522</v>
      </c>
      <c r="G254" s="27">
        <f>GETPIVOTDATA("report_count",Pivot!$B$7,"report_name",$C254,"reporting_month",$F254,"master_region",$B254)</f>
        <v>5</v>
      </c>
      <c r="H254" s="26">
        <f t="shared" si="66"/>
        <v>42156</v>
      </c>
      <c r="I254" s="27">
        <f>GETPIVOTDATA("report_count",Pivot!$B$7,"report_name",$C254,"reporting_month",$H254,"master_region",$B254)</f>
        <v>1</v>
      </c>
      <c r="J254" s="26">
        <f t="shared" si="67"/>
        <v>41791</v>
      </c>
      <c r="K254" s="27">
        <f>GETPIVOTDATA("report_count",Pivot!$B$7,"report_name",$C254,"reporting_month",$J254,"master_region",$B254)</f>
        <v>0</v>
      </c>
      <c r="L254" s="26">
        <f t="shared" si="68"/>
        <v>41426</v>
      </c>
      <c r="M254" s="27">
        <f>GETPIVOTDATA("report_count",Pivot!$B$7,"report_name",$C254,"reporting_month",$L254,"master_region",$B254)</f>
        <v>0</v>
      </c>
      <c r="N254" s="26">
        <f t="shared" si="69"/>
        <v>41061</v>
      </c>
      <c r="O254" s="27">
        <f>GETPIVOTDATA("report_count",Pivot!$B$7,"report_name",$C254,"reporting_month",$N254,"master_region",$B254)</f>
        <v>29</v>
      </c>
    </row>
    <row r="255" spans="2:15" s="8" customFormat="1" ht="15.6" hidden="1" x14ac:dyDescent="0.35">
      <c r="B255" s="8" t="str">
        <f t="shared" si="63"/>
        <v>Dunedin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0</v>
      </c>
      <c r="F255" s="26">
        <f t="shared" si="65"/>
        <v>42552</v>
      </c>
      <c r="G255" s="27">
        <f>GETPIVOTDATA("report_count",Pivot!$B$7,"report_name",$C255,"reporting_month",$F255,"master_region",$B255)</f>
        <v>2</v>
      </c>
      <c r="H255" s="26">
        <f t="shared" si="66"/>
        <v>42186</v>
      </c>
      <c r="I255" s="27">
        <f>GETPIVOTDATA("report_count",Pivot!$B$7,"report_name",$C255,"reporting_month",$H255,"master_region",$B255)</f>
        <v>3</v>
      </c>
      <c r="J255" s="26">
        <f t="shared" si="67"/>
        <v>41821</v>
      </c>
      <c r="K255" s="27">
        <f>GETPIVOTDATA("report_count",Pivot!$B$7,"report_name",$C255,"reporting_month",$J255,"master_region",$B255)</f>
        <v>1</v>
      </c>
      <c r="L255" s="26">
        <f t="shared" si="68"/>
        <v>41456</v>
      </c>
      <c r="M255" s="27">
        <f>GETPIVOTDATA("report_count",Pivot!$B$7,"report_name",$C255,"reporting_month",$L255,"master_region",$B255)</f>
        <v>0</v>
      </c>
      <c r="N255" s="26">
        <f t="shared" si="69"/>
        <v>41091</v>
      </c>
      <c r="O255" s="27">
        <f>GETPIVOTDATA("report_count",Pivot!$B$7,"report_name",$C255,"reporting_month",$N255,"master_region",$B255)</f>
        <v>3</v>
      </c>
    </row>
    <row r="256" spans="2:15" s="8" customFormat="1" ht="15.6" hidden="1" x14ac:dyDescent="0.35">
      <c r="B256" s="8" t="str">
        <f t="shared" si="63"/>
        <v>Dunedin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0</v>
      </c>
      <c r="F256" s="26">
        <f t="shared" si="65"/>
        <v>42583</v>
      </c>
      <c r="G256" s="27">
        <f>GETPIVOTDATA("report_count",Pivot!$B$7,"report_name",$C256,"reporting_month",$F256,"master_region",$B256)</f>
        <v>13</v>
      </c>
      <c r="H256" s="26">
        <f t="shared" si="66"/>
        <v>42217</v>
      </c>
      <c r="I256" s="27">
        <f>GETPIVOTDATA("report_count",Pivot!$B$7,"report_name",$C256,"reporting_month",$H256,"master_region",$B256)</f>
        <v>1</v>
      </c>
      <c r="J256" s="26">
        <f t="shared" si="67"/>
        <v>41852</v>
      </c>
      <c r="K256" s="27">
        <f>GETPIVOTDATA("report_count",Pivot!$B$7,"report_name",$C256,"reporting_month",$J256,"master_region",$B256)</f>
        <v>4</v>
      </c>
      <c r="L256" s="26">
        <f t="shared" si="68"/>
        <v>41487</v>
      </c>
      <c r="M256" s="27">
        <f>GETPIVOTDATA("report_count",Pivot!$B$7,"report_name",$C256,"reporting_month",$L256,"master_region",$B256)</f>
        <v>0</v>
      </c>
      <c r="N256" s="26">
        <f t="shared" si="69"/>
        <v>41122</v>
      </c>
      <c r="O256" s="27">
        <f>GETPIVOTDATA("report_count",Pivot!$B$7,"report_name",$C256,"reporting_month",$N256,"master_region",$B256)</f>
        <v>0</v>
      </c>
    </row>
    <row r="257" spans="2:15" s="8" customFormat="1" ht="15.6" hidden="1" x14ac:dyDescent="0.35">
      <c r="B257" s="8" t="str">
        <f t="shared" si="63"/>
        <v>Dunedin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2</v>
      </c>
      <c r="F257" s="26">
        <f t="shared" si="65"/>
        <v>42614</v>
      </c>
      <c r="G257" s="27">
        <f>GETPIVOTDATA("report_count",Pivot!$B$7,"report_name",$C257,"reporting_month",$F257,"master_region",$B257)</f>
        <v>2</v>
      </c>
      <c r="H257" s="26">
        <f t="shared" si="66"/>
        <v>42248</v>
      </c>
      <c r="I257" s="27">
        <f>GETPIVOTDATA("report_count",Pivot!$B$7,"report_name",$C257,"reporting_month",$H257,"master_region",$B257)</f>
        <v>0</v>
      </c>
      <c r="J257" s="26">
        <f t="shared" si="67"/>
        <v>41883</v>
      </c>
      <c r="K257" s="27">
        <f>GETPIVOTDATA("report_count",Pivot!$B$7,"report_name",$C257,"reporting_month",$J257,"master_region",$B257)</f>
        <v>0</v>
      </c>
      <c r="L257" s="26">
        <f t="shared" si="68"/>
        <v>41518</v>
      </c>
      <c r="M257" s="27">
        <f>GETPIVOTDATA("report_count",Pivot!$B$7,"report_name",$C257,"reporting_month",$L257,"master_region",$B257)</f>
        <v>31</v>
      </c>
      <c r="N257" s="26">
        <f t="shared" si="69"/>
        <v>41153</v>
      </c>
      <c r="O257" s="27">
        <f>GETPIVOTDATA("report_count",Pivot!$B$7,"report_name",$C257,"reporting_month",$N257,"master_region",$B257)</f>
        <v>1</v>
      </c>
    </row>
    <row r="258" spans="2:15" s="8" customFormat="1" ht="15.6" hidden="1" x14ac:dyDescent="0.35">
      <c r="B258" s="8" t="str">
        <f t="shared" si="63"/>
        <v>Dunedin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2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2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1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17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31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5</v>
      </c>
    </row>
    <row r="259" spans="2:15" s="8" customFormat="1" ht="15.6" hidden="1" x14ac:dyDescent="0.35">
      <c r="B259" s="8" t="str">
        <f t="shared" si="63"/>
        <v>Dunedin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0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2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0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8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0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12</v>
      </c>
    </row>
    <row r="260" spans="2:15" s="8" customFormat="1" ht="15.6" hidden="1" x14ac:dyDescent="0.35">
      <c r="B260" s="8" t="str">
        <f t="shared" si="63"/>
        <v>Dunedin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1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2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0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1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1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4</v>
      </c>
    </row>
    <row r="261" spans="2:15" s="8" customFormat="1" ht="15.6" hidden="1" x14ac:dyDescent="0.35">
      <c r="B261" s="8" t="str">
        <f t="shared" si="63"/>
        <v>Dunedin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3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1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0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1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1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0</v>
      </c>
    </row>
    <row r="262" spans="2:15" s="8" customFormat="1" ht="15.6" hidden="1" x14ac:dyDescent="0.35">
      <c r="B262" s="8" t="str">
        <f t="shared" si="63"/>
        <v>Dunedin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1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4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1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1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1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1</v>
      </c>
    </row>
    <row r="263" spans="2:15" s="8" customFormat="1" ht="15.6" hidden="1" x14ac:dyDescent="0.35">
      <c r="B263" s="8" t="str">
        <f t="shared" si="63"/>
        <v>Dunedin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0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0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2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1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1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0</v>
      </c>
    </row>
    <row r="264" spans="2:15" s="8" customFormat="1" ht="15.6" hidden="1" x14ac:dyDescent="0.35">
      <c r="D264" s="26"/>
      <c r="E264" s="38">
        <f>SUM(E252:E263)</f>
        <v>13</v>
      </c>
      <c r="F264" s="39"/>
      <c r="G264" s="38">
        <f>SUM(G252:G263)</f>
        <v>34</v>
      </c>
      <c r="H264" s="39"/>
      <c r="I264" s="38">
        <f>SUM(I252:I263)</f>
        <v>11</v>
      </c>
      <c r="J264" s="39"/>
      <c r="K264" s="38">
        <f>SUM(K252:K263)</f>
        <v>37</v>
      </c>
      <c r="L264" s="39"/>
      <c r="M264" s="38">
        <f>SUM(M252:M263)</f>
        <v>70</v>
      </c>
      <c r="N264" s="39"/>
      <c r="O264" s="38">
        <f>SUM(O252:O263)</f>
        <v>66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Dunedin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9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10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16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11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15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13</v>
      </c>
    </row>
    <row r="267" spans="2:15" s="8" customFormat="1" ht="15.6" hidden="1" x14ac:dyDescent="0.35">
      <c r="B267" s="8" t="str">
        <f t="shared" si="70"/>
        <v>Dunedin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14</v>
      </c>
      <c r="F267" s="26">
        <f t="shared" si="72"/>
        <v>42491</v>
      </c>
      <c r="G267" s="27">
        <f>GETPIVOTDATA("report_count",Pivot!$B$7,"report_name",$C267,"reporting_month",$F267,"master_region",$B267)</f>
        <v>12</v>
      </c>
      <c r="H267" s="26">
        <f t="shared" si="73"/>
        <v>42125</v>
      </c>
      <c r="I267" s="27">
        <f>GETPIVOTDATA("report_count",Pivot!$B$7,"report_name",$C267,"reporting_month",$H267,"master_region",$B267)</f>
        <v>20</v>
      </c>
      <c r="J267" s="26">
        <f t="shared" si="74"/>
        <v>41760</v>
      </c>
      <c r="K267" s="27">
        <f>GETPIVOTDATA("report_count",Pivot!$B$7,"report_name",$C267,"reporting_month",$J267,"master_region",$B267)</f>
        <v>21</v>
      </c>
      <c r="L267" s="26">
        <f t="shared" si="75"/>
        <v>41395</v>
      </c>
      <c r="M267" s="27">
        <f>GETPIVOTDATA("report_count",Pivot!$B$7,"report_name",$C267,"reporting_month",$L267,"master_region",$B267)</f>
        <v>18</v>
      </c>
      <c r="N267" s="26">
        <f t="shared" si="76"/>
        <v>41030</v>
      </c>
      <c r="O267" s="27">
        <f>GETPIVOTDATA("report_count",Pivot!$B$7,"report_name",$C267,"reporting_month",$N267,"master_region",$B267)</f>
        <v>11</v>
      </c>
    </row>
    <row r="268" spans="2:15" s="8" customFormat="1" ht="15.6" hidden="1" x14ac:dyDescent="0.35">
      <c r="B268" s="8" t="str">
        <f t="shared" si="70"/>
        <v>Dunedin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20</v>
      </c>
      <c r="F268" s="26">
        <f t="shared" si="72"/>
        <v>42522</v>
      </c>
      <c r="G268" s="27">
        <f>GETPIVOTDATA("report_count",Pivot!$B$7,"report_name",$C268,"reporting_month",$F268,"master_region",$B268)</f>
        <v>12</v>
      </c>
      <c r="H268" s="26">
        <f t="shared" si="73"/>
        <v>42156</v>
      </c>
      <c r="I268" s="27">
        <f>GETPIVOTDATA("report_count",Pivot!$B$7,"report_name",$C268,"reporting_month",$H268,"master_region",$B268)</f>
        <v>14</v>
      </c>
      <c r="J268" s="26">
        <f t="shared" si="74"/>
        <v>41791</v>
      </c>
      <c r="K268" s="27">
        <f>GETPIVOTDATA("report_count",Pivot!$B$7,"report_name",$C268,"reporting_month",$J268,"master_region",$B268)</f>
        <v>12</v>
      </c>
      <c r="L268" s="26">
        <f t="shared" si="75"/>
        <v>41426</v>
      </c>
      <c r="M268" s="27">
        <f>GETPIVOTDATA("report_count",Pivot!$B$7,"report_name",$C268,"reporting_month",$L268,"master_region",$B268)</f>
        <v>16</v>
      </c>
      <c r="N268" s="26">
        <f t="shared" si="76"/>
        <v>41061</v>
      </c>
      <c r="O268" s="27">
        <f>GETPIVOTDATA("report_count",Pivot!$B$7,"report_name",$C268,"reporting_month",$N268,"master_region",$B268)</f>
        <v>26</v>
      </c>
    </row>
    <row r="269" spans="2:15" s="8" customFormat="1" ht="15.6" hidden="1" x14ac:dyDescent="0.35">
      <c r="B269" s="8" t="str">
        <f t="shared" si="70"/>
        <v>Dunedin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13</v>
      </c>
      <c r="F269" s="26">
        <f t="shared" si="72"/>
        <v>42552</v>
      </c>
      <c r="G269" s="27">
        <f>GETPIVOTDATA("report_count",Pivot!$B$7,"report_name",$C269,"reporting_month",$F269,"master_region",$B269)</f>
        <v>21</v>
      </c>
      <c r="H269" s="26">
        <f t="shared" si="73"/>
        <v>42186</v>
      </c>
      <c r="I269" s="27">
        <f>GETPIVOTDATA("report_count",Pivot!$B$7,"report_name",$C269,"reporting_month",$H269,"master_region",$B269)</f>
        <v>15</v>
      </c>
      <c r="J269" s="26">
        <f t="shared" si="74"/>
        <v>41821</v>
      </c>
      <c r="K269" s="27">
        <f>GETPIVOTDATA("report_count",Pivot!$B$7,"report_name",$C269,"reporting_month",$J269,"master_region",$B269)</f>
        <v>9</v>
      </c>
      <c r="L269" s="26">
        <f t="shared" si="75"/>
        <v>41456</v>
      </c>
      <c r="M269" s="27">
        <f>GETPIVOTDATA("report_count",Pivot!$B$7,"report_name",$C269,"reporting_month",$L269,"master_region",$B269)</f>
        <v>9</v>
      </c>
      <c r="N269" s="26">
        <f t="shared" si="76"/>
        <v>41091</v>
      </c>
      <c r="O269" s="27">
        <f>GETPIVOTDATA("report_count",Pivot!$B$7,"report_name",$C269,"reporting_month",$N269,"master_region",$B269)</f>
        <v>11</v>
      </c>
    </row>
    <row r="270" spans="2:15" s="8" customFormat="1" ht="15.6" hidden="1" x14ac:dyDescent="0.35">
      <c r="B270" s="8" t="str">
        <f t="shared" si="70"/>
        <v>Dunedin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6</v>
      </c>
      <c r="F270" s="26">
        <f t="shared" si="72"/>
        <v>42583</v>
      </c>
      <c r="G270" s="27">
        <f>GETPIVOTDATA("report_count",Pivot!$B$7,"report_name",$C270,"reporting_month",$F270,"master_region",$B270)</f>
        <v>13</v>
      </c>
      <c r="H270" s="26">
        <f t="shared" si="73"/>
        <v>42217</v>
      </c>
      <c r="I270" s="27">
        <f>GETPIVOTDATA("report_count",Pivot!$B$7,"report_name",$C270,"reporting_month",$H270,"master_region",$B270)</f>
        <v>10</v>
      </c>
      <c r="J270" s="26">
        <f t="shared" si="74"/>
        <v>41852</v>
      </c>
      <c r="K270" s="27">
        <f>GETPIVOTDATA("report_count",Pivot!$B$7,"report_name",$C270,"reporting_month",$J270,"master_region",$B270)</f>
        <v>16</v>
      </c>
      <c r="L270" s="26">
        <f t="shared" si="75"/>
        <v>41487</v>
      </c>
      <c r="M270" s="27">
        <f>GETPIVOTDATA("report_count",Pivot!$B$7,"report_name",$C270,"reporting_month",$L270,"master_region",$B270)</f>
        <v>10</v>
      </c>
      <c r="N270" s="26">
        <f t="shared" si="76"/>
        <v>41122</v>
      </c>
      <c r="O270" s="27">
        <f>GETPIVOTDATA("report_count",Pivot!$B$7,"report_name",$C270,"reporting_month",$N270,"master_region",$B270)</f>
        <v>11</v>
      </c>
    </row>
    <row r="271" spans="2:15" s="8" customFormat="1" ht="15.6" hidden="1" x14ac:dyDescent="0.35">
      <c r="B271" s="8" t="str">
        <f t="shared" si="70"/>
        <v>Dunedin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11</v>
      </c>
      <c r="F271" s="26">
        <f t="shared" si="72"/>
        <v>42614</v>
      </c>
      <c r="G271" s="27">
        <f>GETPIVOTDATA("report_count",Pivot!$B$7,"report_name",$C271,"reporting_month",$F271,"master_region",$B271)</f>
        <v>10</v>
      </c>
      <c r="H271" s="26">
        <f t="shared" si="73"/>
        <v>42248</v>
      </c>
      <c r="I271" s="27">
        <f>GETPIVOTDATA("report_count",Pivot!$B$7,"report_name",$C271,"reporting_month",$H271,"master_region",$B271)</f>
        <v>16</v>
      </c>
      <c r="J271" s="26">
        <f t="shared" si="74"/>
        <v>41883</v>
      </c>
      <c r="K271" s="27">
        <f>GETPIVOTDATA("report_count",Pivot!$B$7,"report_name",$C271,"reporting_month",$J271,"master_region",$B271)</f>
        <v>14</v>
      </c>
      <c r="L271" s="26">
        <f t="shared" si="75"/>
        <v>41518</v>
      </c>
      <c r="M271" s="27">
        <f>GETPIVOTDATA("report_count",Pivot!$B$7,"report_name",$C271,"reporting_month",$L271,"master_region",$B271)</f>
        <v>12</v>
      </c>
      <c r="N271" s="26">
        <f t="shared" si="76"/>
        <v>41153</v>
      </c>
      <c r="O271" s="27">
        <f>GETPIVOTDATA("report_count",Pivot!$B$7,"report_name",$C271,"reporting_month",$N271,"master_region",$B271)</f>
        <v>15</v>
      </c>
    </row>
    <row r="272" spans="2:15" s="8" customFormat="1" ht="15.6" hidden="1" x14ac:dyDescent="0.35">
      <c r="B272" s="8" t="str">
        <f t="shared" si="70"/>
        <v>Dunedin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6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12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21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14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10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18</v>
      </c>
    </row>
    <row r="273" spans="2:15" s="8" customFormat="1" ht="15.6" hidden="1" x14ac:dyDescent="0.35">
      <c r="B273" s="8" t="str">
        <f t="shared" si="70"/>
        <v>Dunedin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9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11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9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7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11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20</v>
      </c>
    </row>
    <row r="274" spans="2:15" s="8" customFormat="1" ht="15.6" hidden="1" x14ac:dyDescent="0.35">
      <c r="B274" s="8" t="str">
        <f t="shared" si="70"/>
        <v>Dunedin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12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20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16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12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18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27</v>
      </c>
    </row>
    <row r="275" spans="2:15" s="8" customFormat="1" ht="15.6" hidden="1" x14ac:dyDescent="0.35">
      <c r="B275" s="8" t="str">
        <f t="shared" si="70"/>
        <v>Dunedin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11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5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10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9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13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9</v>
      </c>
    </row>
    <row r="276" spans="2:15" s="8" customFormat="1" ht="15.6" hidden="1" x14ac:dyDescent="0.35">
      <c r="B276" s="8" t="str">
        <f t="shared" si="70"/>
        <v>Dunedin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11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6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20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5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9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19</v>
      </c>
    </row>
    <row r="277" spans="2:15" s="8" customFormat="1" ht="15.6" hidden="1" x14ac:dyDescent="0.35">
      <c r="B277" s="8" t="str">
        <f t="shared" si="70"/>
        <v>Dunedin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10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15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7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17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22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23</v>
      </c>
    </row>
    <row r="278" spans="2:15" s="8" customFormat="1" ht="15.6" hidden="1" x14ac:dyDescent="0.35">
      <c r="D278" s="26"/>
      <c r="E278" s="38">
        <f>SUM(E266:E277)</f>
        <v>132</v>
      </c>
      <c r="F278" s="39"/>
      <c r="G278" s="38">
        <f>SUM(G266:G277)</f>
        <v>147</v>
      </c>
      <c r="H278" s="39"/>
      <c r="I278" s="38">
        <f>SUM(I266:I277)</f>
        <v>174</v>
      </c>
      <c r="J278" s="39"/>
      <c r="K278" s="38">
        <f>SUM(K266:K277)</f>
        <v>147</v>
      </c>
      <c r="L278" s="39"/>
      <c r="M278" s="38">
        <f>SUM(M266:M277)</f>
        <v>163</v>
      </c>
      <c r="N278" s="39"/>
      <c r="O278" s="38">
        <f>SUM(O266:O277)</f>
        <v>203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Dunedin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20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31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27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83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27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15</v>
      </c>
    </row>
    <row r="281" spans="2:15" s="8" customFormat="1" ht="15.6" hidden="1" x14ac:dyDescent="0.35">
      <c r="B281" s="8" t="str">
        <f t="shared" si="77"/>
        <v>Dunedin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23</v>
      </c>
      <c r="F281" s="26">
        <f t="shared" si="79"/>
        <v>42491</v>
      </c>
      <c r="G281" s="27">
        <f>GETPIVOTDATA("report_count",Pivot!$B$7,"report_name",$C281,"reporting_month",$F281,"master_region",$B281)</f>
        <v>34</v>
      </c>
      <c r="H281" s="26">
        <f t="shared" si="80"/>
        <v>42125</v>
      </c>
      <c r="I281" s="27">
        <f>GETPIVOTDATA("report_count",Pivot!$B$7,"report_name",$C281,"reporting_month",$H281,"master_region",$B281)</f>
        <v>32</v>
      </c>
      <c r="J281" s="26">
        <f t="shared" si="81"/>
        <v>41760</v>
      </c>
      <c r="K281" s="27">
        <f>GETPIVOTDATA("report_count",Pivot!$B$7,"report_name",$C281,"reporting_month",$J281,"master_region",$B281)</f>
        <v>24</v>
      </c>
      <c r="L281" s="26">
        <f t="shared" si="82"/>
        <v>41395</v>
      </c>
      <c r="M281" s="27">
        <f>GETPIVOTDATA("report_count",Pivot!$B$7,"report_name",$C281,"reporting_month",$L281,"master_region",$B281)</f>
        <v>41</v>
      </c>
      <c r="N281" s="26">
        <f t="shared" si="83"/>
        <v>41030</v>
      </c>
      <c r="O281" s="27">
        <f>GETPIVOTDATA("report_count",Pivot!$B$7,"report_name",$C281,"reporting_month",$N281,"master_region",$B281)</f>
        <v>16</v>
      </c>
    </row>
    <row r="282" spans="2:15" s="8" customFormat="1" ht="15.6" hidden="1" x14ac:dyDescent="0.35">
      <c r="B282" s="8" t="str">
        <f t="shared" si="77"/>
        <v>Dunedin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29</v>
      </c>
      <c r="F282" s="26">
        <f t="shared" si="79"/>
        <v>42522</v>
      </c>
      <c r="G282" s="27">
        <f>GETPIVOTDATA("report_count",Pivot!$B$7,"report_name",$C282,"reporting_month",$F282,"master_region",$B282)</f>
        <v>33</v>
      </c>
      <c r="H282" s="26">
        <f t="shared" si="80"/>
        <v>42156</v>
      </c>
      <c r="I282" s="27">
        <f>GETPIVOTDATA("report_count",Pivot!$B$7,"report_name",$C282,"reporting_month",$H282,"master_region",$B282)</f>
        <v>25</v>
      </c>
      <c r="J282" s="26">
        <f t="shared" si="81"/>
        <v>41791</v>
      </c>
      <c r="K282" s="27">
        <f>GETPIVOTDATA("report_count",Pivot!$B$7,"report_name",$C282,"reporting_month",$J282,"master_region",$B282)</f>
        <v>13</v>
      </c>
      <c r="L282" s="26">
        <f t="shared" si="82"/>
        <v>41426</v>
      </c>
      <c r="M282" s="27">
        <f>GETPIVOTDATA("report_count",Pivot!$B$7,"report_name",$C282,"reporting_month",$L282,"master_region",$B282)</f>
        <v>22</v>
      </c>
      <c r="N282" s="26">
        <f t="shared" si="83"/>
        <v>41061</v>
      </c>
      <c r="O282" s="27">
        <f>GETPIVOTDATA("report_count",Pivot!$B$7,"report_name",$C282,"reporting_month",$N282,"master_region",$B282)</f>
        <v>32</v>
      </c>
    </row>
    <row r="283" spans="2:15" s="8" customFormat="1" ht="15.6" hidden="1" x14ac:dyDescent="0.35">
      <c r="B283" s="8" t="str">
        <f t="shared" si="77"/>
        <v>Dunedin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29</v>
      </c>
      <c r="F283" s="26">
        <f t="shared" si="79"/>
        <v>42552</v>
      </c>
      <c r="G283" s="27">
        <f>GETPIVOTDATA("report_count",Pivot!$B$7,"report_name",$C283,"reporting_month",$F283,"master_region",$B283)</f>
        <v>25</v>
      </c>
      <c r="H283" s="26">
        <f t="shared" si="80"/>
        <v>42186</v>
      </c>
      <c r="I283" s="27">
        <f>GETPIVOTDATA("report_count",Pivot!$B$7,"report_name",$C283,"reporting_month",$H283,"master_region",$B283)</f>
        <v>24</v>
      </c>
      <c r="J283" s="26">
        <f t="shared" si="81"/>
        <v>41821</v>
      </c>
      <c r="K283" s="27">
        <f>GETPIVOTDATA("report_count",Pivot!$B$7,"report_name",$C283,"reporting_month",$J283,"master_region",$B283)</f>
        <v>22</v>
      </c>
      <c r="L283" s="26">
        <f t="shared" si="82"/>
        <v>41456</v>
      </c>
      <c r="M283" s="27">
        <f>GETPIVOTDATA("report_count",Pivot!$B$7,"report_name",$C283,"reporting_month",$L283,"master_region",$B283)</f>
        <v>23</v>
      </c>
      <c r="N283" s="26">
        <f t="shared" si="83"/>
        <v>41091</v>
      </c>
      <c r="O283" s="27">
        <f>GETPIVOTDATA("report_count",Pivot!$B$7,"report_name",$C283,"reporting_month",$N283,"master_region",$B283)</f>
        <v>20</v>
      </c>
    </row>
    <row r="284" spans="2:15" s="8" customFormat="1" ht="15.6" hidden="1" x14ac:dyDescent="0.35">
      <c r="B284" s="8" t="str">
        <f t="shared" si="77"/>
        <v>Dunedin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15</v>
      </c>
      <c r="F284" s="26">
        <f t="shared" si="79"/>
        <v>42583</v>
      </c>
      <c r="G284" s="27">
        <f>GETPIVOTDATA("report_count",Pivot!$B$7,"report_name",$C284,"reporting_month",$F284,"master_region",$B284)</f>
        <v>29</v>
      </c>
      <c r="H284" s="26">
        <f t="shared" si="80"/>
        <v>42217</v>
      </c>
      <c r="I284" s="27">
        <f>GETPIVOTDATA("report_count",Pivot!$B$7,"report_name",$C284,"reporting_month",$H284,"master_region",$B284)</f>
        <v>23</v>
      </c>
      <c r="J284" s="26">
        <f t="shared" si="81"/>
        <v>41852</v>
      </c>
      <c r="K284" s="27">
        <f>GETPIVOTDATA("report_count",Pivot!$B$7,"report_name",$C284,"reporting_month",$J284,"master_region",$B284)</f>
        <v>24</v>
      </c>
      <c r="L284" s="26">
        <f t="shared" si="82"/>
        <v>41487</v>
      </c>
      <c r="M284" s="27">
        <f>GETPIVOTDATA("report_count",Pivot!$B$7,"report_name",$C284,"reporting_month",$L284,"master_region",$B284)</f>
        <v>35</v>
      </c>
      <c r="N284" s="26">
        <f t="shared" si="83"/>
        <v>41122</v>
      </c>
      <c r="O284" s="27">
        <f>GETPIVOTDATA("report_count",Pivot!$B$7,"report_name",$C284,"reporting_month",$N284,"master_region",$B284)</f>
        <v>28</v>
      </c>
    </row>
    <row r="285" spans="2:15" s="8" customFormat="1" ht="15.6" hidden="1" x14ac:dyDescent="0.35">
      <c r="B285" s="8" t="str">
        <f t="shared" si="77"/>
        <v>Dunedin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28</v>
      </c>
      <c r="F285" s="26">
        <f t="shared" si="79"/>
        <v>42614</v>
      </c>
      <c r="G285" s="27">
        <f>GETPIVOTDATA("report_count",Pivot!$B$7,"report_name",$C285,"reporting_month",$F285,"master_region",$B285)</f>
        <v>32</v>
      </c>
      <c r="H285" s="26">
        <f t="shared" si="80"/>
        <v>42248</v>
      </c>
      <c r="I285" s="27">
        <f>GETPIVOTDATA("report_count",Pivot!$B$7,"report_name",$C285,"reporting_month",$H285,"master_region",$B285)</f>
        <v>37</v>
      </c>
      <c r="J285" s="26">
        <f t="shared" si="81"/>
        <v>41883</v>
      </c>
      <c r="K285" s="27">
        <f>GETPIVOTDATA("report_count",Pivot!$B$7,"report_name",$C285,"reporting_month",$J285,"master_region",$B285)</f>
        <v>17</v>
      </c>
      <c r="L285" s="26">
        <f t="shared" si="82"/>
        <v>41518</v>
      </c>
      <c r="M285" s="27">
        <f>GETPIVOTDATA("report_count",Pivot!$B$7,"report_name",$C285,"reporting_month",$L285,"master_region",$B285)</f>
        <v>21</v>
      </c>
      <c r="N285" s="26">
        <f t="shared" si="83"/>
        <v>41153</v>
      </c>
      <c r="O285" s="27">
        <f>GETPIVOTDATA("report_count",Pivot!$B$7,"report_name",$C285,"reporting_month",$N285,"master_region",$B285)</f>
        <v>22</v>
      </c>
    </row>
    <row r="286" spans="2:15" s="8" customFormat="1" ht="15.6" hidden="1" x14ac:dyDescent="0.35">
      <c r="B286" s="8" t="str">
        <f t="shared" si="77"/>
        <v>Dunedin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16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22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31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20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21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28</v>
      </c>
    </row>
    <row r="287" spans="2:15" s="8" customFormat="1" ht="15.6" hidden="1" x14ac:dyDescent="0.35">
      <c r="B287" s="8" t="str">
        <f t="shared" si="77"/>
        <v>Dunedin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19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16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27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17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39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35</v>
      </c>
    </row>
    <row r="288" spans="2:15" s="8" customFormat="1" ht="15.6" hidden="1" x14ac:dyDescent="0.35">
      <c r="B288" s="8" t="str">
        <f t="shared" si="77"/>
        <v>Dunedin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27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38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31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33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19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16</v>
      </c>
    </row>
    <row r="289" spans="2:15" s="8" customFormat="1" ht="15.6" hidden="1" x14ac:dyDescent="0.35">
      <c r="B289" s="8" t="str">
        <f t="shared" si="77"/>
        <v>Dunedin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12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16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33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15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25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19</v>
      </c>
    </row>
    <row r="290" spans="2:15" s="8" customFormat="1" ht="15.6" hidden="1" x14ac:dyDescent="0.35">
      <c r="B290" s="8" t="str">
        <f t="shared" si="77"/>
        <v>Dunedin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20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14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19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21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18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32</v>
      </c>
    </row>
    <row r="291" spans="2:15" s="8" customFormat="1" ht="15.6" hidden="1" x14ac:dyDescent="0.35">
      <c r="B291" s="8" t="str">
        <f t="shared" si="77"/>
        <v>Dunedin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19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24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19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16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23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19</v>
      </c>
    </row>
    <row r="292" spans="2:15" s="8" customFormat="1" ht="15.6" hidden="1" x14ac:dyDescent="0.35">
      <c r="D292" s="26"/>
      <c r="E292" s="38">
        <f>SUM(E280:E291)</f>
        <v>257</v>
      </c>
      <c r="F292" s="39"/>
      <c r="G292" s="38">
        <f>SUM(G280:G291)</f>
        <v>314</v>
      </c>
      <c r="H292" s="39"/>
      <c r="I292" s="38">
        <f>SUM(I280:I291)</f>
        <v>328</v>
      </c>
      <c r="J292" s="39"/>
      <c r="K292" s="38">
        <f>SUM(K280:K291)</f>
        <v>305</v>
      </c>
      <c r="L292" s="39"/>
      <c r="M292" s="38">
        <f>SUM(M280:M291)</f>
        <v>314</v>
      </c>
      <c r="N292" s="39"/>
      <c r="O292" s="38">
        <f>SUM(O280:O291)</f>
        <v>282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3">
        <f>M249</f>
        <v>3221</v>
      </c>
      <c r="G317" s="48">
        <f>M264</f>
        <v>70</v>
      </c>
      <c r="H317" s="48">
        <f>M278</f>
        <v>163</v>
      </c>
      <c r="I317" s="48">
        <f>M292</f>
        <v>314</v>
      </c>
    </row>
    <row r="318" spans="5:9" s="8" customFormat="1" ht="15.6" x14ac:dyDescent="0.35">
      <c r="E318" s="35">
        <f>C34</f>
        <v>42064</v>
      </c>
      <c r="F318" s="44">
        <f>K249</f>
        <v>2971</v>
      </c>
      <c r="G318" s="49">
        <f>K264</f>
        <v>37</v>
      </c>
      <c r="H318" s="49">
        <f>K278</f>
        <v>147</v>
      </c>
      <c r="I318" s="49">
        <f>K292</f>
        <v>305</v>
      </c>
    </row>
    <row r="319" spans="5:9" s="8" customFormat="1" ht="15.6" x14ac:dyDescent="0.35">
      <c r="E319" s="32">
        <f>C35</f>
        <v>42430</v>
      </c>
      <c r="F319" s="43">
        <f>I249</f>
        <v>3171</v>
      </c>
      <c r="G319" s="48">
        <f>I264</f>
        <v>11</v>
      </c>
      <c r="H319" s="48">
        <f>I278</f>
        <v>174</v>
      </c>
      <c r="I319" s="48">
        <f>I292</f>
        <v>328</v>
      </c>
    </row>
    <row r="320" spans="5:9" s="8" customFormat="1" ht="15.6" x14ac:dyDescent="0.35">
      <c r="E320" s="35">
        <f>C36</f>
        <v>42795</v>
      </c>
      <c r="F320" s="44">
        <f>G249</f>
        <v>3331</v>
      </c>
      <c r="G320" s="49">
        <f>G264</f>
        <v>34</v>
      </c>
      <c r="H320" s="49">
        <f>G278</f>
        <v>147</v>
      </c>
      <c r="I320" s="49">
        <f>G292</f>
        <v>314</v>
      </c>
    </row>
    <row r="321" spans="3:9" s="8" customFormat="1" ht="15.6" x14ac:dyDescent="0.35">
      <c r="E321" s="32">
        <f>C37</f>
        <v>43160</v>
      </c>
      <c r="F321" s="43">
        <f>E249</f>
        <v>2889</v>
      </c>
      <c r="G321" s="48">
        <f>E264</f>
        <v>13</v>
      </c>
      <c r="H321" s="48">
        <f>E278</f>
        <v>132</v>
      </c>
      <c r="I321" s="48">
        <f>E292</f>
        <v>257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0.85483014861995754</v>
      </c>
      <c r="E324" s="42">
        <f>G317/SUM($F317:$I317)</f>
        <v>1.8577494692144373E-2</v>
      </c>
      <c r="F324" s="42">
        <f>H317/SUM($F317:$I317)</f>
        <v>4.3259023354564753E-2</v>
      </c>
      <c r="G324" s="42">
        <f>I317/SUM($F317:$I317)</f>
        <v>8.3333333333333329E-2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0.85867052023121382</v>
      </c>
      <c r="E325" s="42">
        <f>G318/SUM($F318:$I318)</f>
        <v>1.069364161849711E-2</v>
      </c>
      <c r="F325" s="42">
        <f>H318/SUM($F318:$I318)</f>
        <v>4.2485549132947976E-2</v>
      </c>
      <c r="G325" s="42">
        <f>I318/SUM($F318:$I318)</f>
        <v>8.8150289017341038E-2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0.86074918566775249</v>
      </c>
      <c r="E326" s="42">
        <f>G319/SUM($F319:$I319)</f>
        <v>2.985884907709012E-3</v>
      </c>
      <c r="F326" s="42">
        <f>H319/SUM($F319:$I319)</f>
        <v>4.7231270358306189E-2</v>
      </c>
      <c r="G326" s="42">
        <f>I319/SUM($F319:$I319)</f>
        <v>8.9033659066232354E-2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0.87062205959226346</v>
      </c>
      <c r="E327" s="42">
        <f>G320/SUM($F320:$I320)</f>
        <v>8.8865656037637221E-3</v>
      </c>
      <c r="F327" s="42">
        <f>H320/SUM($F320:$I320)</f>
        <v>3.8421327757449032E-2</v>
      </c>
      <c r="G327" s="42">
        <f>I320/SUM($F320:$I320)</f>
        <v>8.2070047046523778E-2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0.87784867821330903</v>
      </c>
      <c r="E328" s="42">
        <f>G321/SUM($F321:$I321)</f>
        <v>3.9501671224551806E-3</v>
      </c>
      <c r="F328" s="42">
        <f>H321/SUM($F321:$I321)</f>
        <v>4.0109389243391066E-2</v>
      </c>
      <c r="G328" s="42">
        <f>I321/SUM($F321:$I321)</f>
        <v>7.8091765420844728E-2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F847-DFA2-40FC-8E77-F08509BF3491}">
  <sheetPr codeName="Sheet8"/>
  <dimension ref="A1:R433"/>
  <sheetViews>
    <sheetView showGridLines="0" zoomScale="70" zoomScaleNormal="70" workbookViewId="0">
      <selection activeCell="D316" sqref="D316"/>
    </sheetView>
  </sheetViews>
  <sheetFormatPr defaultColWidth="0" defaultRowHeight="14.4" customHeight="1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Hamilton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3</v>
      </c>
      <c r="C6" s="7" t="str">
        <f>$B$6&amp;" residential mortgage registrations"</f>
        <v>Hamilton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Hamilton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427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607</v>
      </c>
      <c r="G8" s="26">
        <f t="shared" si="2"/>
        <v>42095</v>
      </c>
      <c r="H8" s="27">
        <f>GETPIVOTDATA("report_count",Pivot!$B$7,"report_name","Mortgage Registrations","reporting_month",$G8,"master_region",$B8)</f>
        <v>585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494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498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428</v>
      </c>
    </row>
    <row r="9" spans="1:18" s="8" customFormat="1" ht="15.6" hidden="1" x14ac:dyDescent="0.35">
      <c r="B9" s="8" t="str">
        <f t="shared" si="0"/>
        <v>Hamilton</v>
      </c>
      <c r="C9" s="26">
        <f t="shared" si="1"/>
        <v>42856</v>
      </c>
      <c r="D9" s="27">
        <f>GETPIVOTDATA("report_count",Pivot!$B$7,"report_name","Mortgage Registrations","reporting_month",$C9,"master_region",$B9)</f>
        <v>470</v>
      </c>
      <c r="E9" s="26">
        <f t="shared" si="2"/>
        <v>42491</v>
      </c>
      <c r="F9" s="27">
        <f>GETPIVOTDATA("report_count",Pivot!$B$7,"report_name","Mortgage Registrations","reporting_month",$E9,"master_region",$B9)</f>
        <v>583</v>
      </c>
      <c r="G9" s="26">
        <f t="shared" si="2"/>
        <v>42125</v>
      </c>
      <c r="H9" s="27">
        <f>GETPIVOTDATA("report_count",Pivot!$B$7,"report_name","Mortgage Registrations","reporting_month",$G9,"master_region",$B9)</f>
        <v>578</v>
      </c>
      <c r="I9" s="26">
        <f t="shared" si="3"/>
        <v>41760</v>
      </c>
      <c r="J9" s="27">
        <f>GETPIVOTDATA("report_count",Pivot!$B$7,"report_name","Mortgage Registrations","reporting_month",$I9,"master_region",$B9)</f>
        <v>488</v>
      </c>
      <c r="K9" s="26">
        <f t="shared" si="4"/>
        <v>41395</v>
      </c>
      <c r="L9" s="27">
        <f>GETPIVOTDATA("report_count",Pivot!$B$7,"report_name","Mortgage Registrations","reporting_month",$K9,"master_region",$B9)</f>
        <v>551</v>
      </c>
      <c r="M9" s="26">
        <f t="shared" si="5"/>
        <v>41030</v>
      </c>
      <c r="N9" s="27">
        <f>GETPIVOTDATA("report_count",Pivot!$B$7,"report_name","Mortgage Registrations","reporting_month",$M9,"master_region",$B9)</f>
        <v>470</v>
      </c>
    </row>
    <row r="10" spans="1:18" s="8" customFormat="1" ht="15.6" hidden="1" x14ac:dyDescent="0.35">
      <c r="B10" s="8" t="str">
        <f t="shared" si="0"/>
        <v>Hamilton</v>
      </c>
      <c r="C10" s="26">
        <f t="shared" si="1"/>
        <v>42887</v>
      </c>
      <c r="D10" s="27">
        <f>GETPIVOTDATA("report_count",Pivot!$B$7,"report_name","Mortgage Registrations","reporting_month",$C10,"master_region",$B10)</f>
        <v>492</v>
      </c>
      <c r="E10" s="26">
        <f t="shared" si="2"/>
        <v>42522</v>
      </c>
      <c r="F10" s="27">
        <f>GETPIVOTDATA("report_count",Pivot!$B$7,"report_name","Mortgage Registrations","reporting_month",$E10,"master_region",$B10)</f>
        <v>709</v>
      </c>
      <c r="G10" s="26">
        <f t="shared" si="2"/>
        <v>42156</v>
      </c>
      <c r="H10" s="27">
        <f>GETPIVOTDATA("report_count",Pivot!$B$7,"report_name","Mortgage Registrations","reporting_month",$G10,"master_region",$B10)</f>
        <v>579</v>
      </c>
      <c r="I10" s="26">
        <f t="shared" si="3"/>
        <v>41791</v>
      </c>
      <c r="J10" s="27">
        <f>GETPIVOTDATA("report_count",Pivot!$B$7,"report_name","Mortgage Registrations","reporting_month",$I10,"master_region",$B10)</f>
        <v>424</v>
      </c>
      <c r="K10" s="26">
        <f t="shared" si="4"/>
        <v>41426</v>
      </c>
      <c r="L10" s="27">
        <f>GETPIVOTDATA("report_count",Pivot!$B$7,"report_name","Mortgage Registrations","reporting_month",$K10,"master_region",$B10)</f>
        <v>404</v>
      </c>
      <c r="M10" s="26">
        <f t="shared" si="5"/>
        <v>41061</v>
      </c>
      <c r="N10" s="27">
        <f>GETPIVOTDATA("report_count",Pivot!$B$7,"report_name","Mortgage Registrations","reporting_month",$M10,"master_region",$B10)</f>
        <v>475</v>
      </c>
    </row>
    <row r="11" spans="1:18" s="8" customFormat="1" ht="15.6" hidden="1" x14ac:dyDescent="0.35">
      <c r="B11" s="8" t="str">
        <f t="shared" si="0"/>
        <v>Hamilton</v>
      </c>
      <c r="C11" s="26">
        <f t="shared" si="1"/>
        <v>42917</v>
      </c>
      <c r="D11" s="27">
        <f>GETPIVOTDATA("report_count",Pivot!$B$7,"report_name","Mortgage Registrations","reporting_month",$C11,"master_region",$B11)</f>
        <v>392</v>
      </c>
      <c r="E11" s="26">
        <f t="shared" si="2"/>
        <v>42552</v>
      </c>
      <c r="F11" s="27">
        <f>GETPIVOTDATA("report_count",Pivot!$B$7,"report_name","Mortgage Registrations","reporting_month",$E11,"master_region",$B11)</f>
        <v>619</v>
      </c>
      <c r="G11" s="26">
        <f t="shared" si="2"/>
        <v>42186</v>
      </c>
      <c r="H11" s="27">
        <f>GETPIVOTDATA("report_count",Pivot!$B$7,"report_name","Mortgage Registrations","reporting_month",$G11,"master_region",$B11)</f>
        <v>649</v>
      </c>
      <c r="I11" s="26">
        <f t="shared" si="3"/>
        <v>41821</v>
      </c>
      <c r="J11" s="27">
        <f>GETPIVOTDATA("report_count",Pivot!$B$7,"report_name","Mortgage Registrations","reporting_month",$I11,"master_region",$B11)</f>
        <v>424</v>
      </c>
      <c r="K11" s="26">
        <f t="shared" si="4"/>
        <v>41456</v>
      </c>
      <c r="L11" s="27">
        <f>GETPIVOTDATA("report_count",Pivot!$B$7,"report_name","Mortgage Registrations","reporting_month",$K11,"master_region",$B11)</f>
        <v>546</v>
      </c>
      <c r="M11" s="26">
        <f t="shared" si="5"/>
        <v>41091</v>
      </c>
      <c r="N11" s="27">
        <f>GETPIVOTDATA("report_count",Pivot!$B$7,"report_name","Mortgage Registrations","reporting_month",$M11,"master_region",$B11)</f>
        <v>501</v>
      </c>
    </row>
    <row r="12" spans="1:18" s="8" customFormat="1" ht="15.6" hidden="1" x14ac:dyDescent="0.35">
      <c r="B12" s="8" t="str">
        <f t="shared" si="0"/>
        <v>Hamilton</v>
      </c>
      <c r="C12" s="26">
        <f t="shared" si="1"/>
        <v>42948</v>
      </c>
      <c r="D12" s="27">
        <f>GETPIVOTDATA("report_count",Pivot!$B$7,"report_name","Mortgage Registrations","reporting_month",$C12,"master_region",$B12)</f>
        <v>375</v>
      </c>
      <c r="E12" s="26">
        <f t="shared" si="2"/>
        <v>42583</v>
      </c>
      <c r="F12" s="27">
        <f>GETPIVOTDATA("report_count",Pivot!$B$7,"report_name","Mortgage Registrations","reporting_month",$E12,"master_region",$B12)</f>
        <v>596</v>
      </c>
      <c r="G12" s="26">
        <f t="shared" si="2"/>
        <v>42217</v>
      </c>
      <c r="H12" s="27">
        <f>GETPIVOTDATA("report_count",Pivot!$B$7,"report_name","Mortgage Registrations","reporting_month",$G12,"master_region",$B12)</f>
        <v>618</v>
      </c>
      <c r="I12" s="26">
        <f t="shared" si="3"/>
        <v>41852</v>
      </c>
      <c r="J12" s="27">
        <f>GETPIVOTDATA("report_count",Pivot!$B$7,"report_name","Mortgage Registrations","reporting_month",$I12,"master_region",$B12)</f>
        <v>446</v>
      </c>
      <c r="K12" s="26">
        <f t="shared" si="4"/>
        <v>41487</v>
      </c>
      <c r="L12" s="27">
        <f>GETPIVOTDATA("report_count",Pivot!$B$7,"report_name","Mortgage Registrations","reporting_month",$K12,"master_region",$B12)</f>
        <v>543</v>
      </c>
      <c r="M12" s="26">
        <f t="shared" si="5"/>
        <v>41122</v>
      </c>
      <c r="N12" s="27">
        <f>GETPIVOTDATA("report_count",Pivot!$B$7,"report_name","Mortgage Registrations","reporting_month",$M12,"master_region",$B12)</f>
        <v>469</v>
      </c>
    </row>
    <row r="13" spans="1:18" s="8" customFormat="1" ht="15.6" hidden="1" x14ac:dyDescent="0.35">
      <c r="B13" s="8" t="str">
        <f t="shared" si="0"/>
        <v>Hamilton</v>
      </c>
      <c r="C13" s="26">
        <f t="shared" si="1"/>
        <v>42979</v>
      </c>
      <c r="D13" s="27">
        <f>GETPIVOTDATA("report_count",Pivot!$B$7,"report_name","Mortgage Registrations","reporting_month",$C13,"master_region",$B13)</f>
        <v>394</v>
      </c>
      <c r="E13" s="26">
        <f t="shared" si="2"/>
        <v>42614</v>
      </c>
      <c r="F13" s="27">
        <f>GETPIVOTDATA("report_count",Pivot!$B$7,"report_name","Mortgage Registrations","reporting_month",$E13,"master_region",$B13)</f>
        <v>563</v>
      </c>
      <c r="G13" s="26">
        <f t="shared" si="2"/>
        <v>42248</v>
      </c>
      <c r="H13" s="27">
        <f>GETPIVOTDATA("report_count",Pivot!$B$7,"report_name","Mortgage Registrations","reporting_month",$G13,"master_region",$B13)</f>
        <v>688</v>
      </c>
      <c r="I13" s="26">
        <f t="shared" si="3"/>
        <v>41883</v>
      </c>
      <c r="J13" s="27">
        <f>GETPIVOTDATA("report_count",Pivot!$B$7,"report_name","Mortgage Registrations","reporting_month",$I13,"master_region",$B13)</f>
        <v>338</v>
      </c>
      <c r="K13" s="26">
        <f t="shared" si="4"/>
        <v>41518</v>
      </c>
      <c r="L13" s="27">
        <f>GETPIVOTDATA("report_count",Pivot!$B$7,"report_name","Mortgage Registrations","reporting_month",$K13,"master_region",$B13)</f>
        <v>472</v>
      </c>
      <c r="M13" s="26">
        <f t="shared" si="5"/>
        <v>41153</v>
      </c>
      <c r="N13" s="27">
        <f>GETPIVOTDATA("report_count",Pivot!$B$7,"report_name","Mortgage Registrations","reporting_month",$M13,"master_region",$B13)</f>
        <v>410</v>
      </c>
    </row>
    <row r="14" spans="1:18" s="8" customFormat="1" ht="15.6" hidden="1" x14ac:dyDescent="0.35">
      <c r="B14" s="8" t="str">
        <f t="shared" si="0"/>
        <v>Hamilton</v>
      </c>
      <c r="C14" s="26">
        <f t="shared" si="1"/>
        <v>43009</v>
      </c>
      <c r="D14" s="27">
        <f>GETPIVOTDATA("report_count",Pivot!$B$7,"report_name","Mortgage Registrations","reporting_month",$C14,"master_region",$B14)</f>
        <v>353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515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684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406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478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453</v>
      </c>
    </row>
    <row r="15" spans="1:18" s="8" customFormat="1" ht="15.6" hidden="1" x14ac:dyDescent="0.35">
      <c r="B15" s="8" t="str">
        <f t="shared" si="0"/>
        <v>Hamilton</v>
      </c>
      <c r="C15" s="26">
        <f t="shared" si="1"/>
        <v>43040</v>
      </c>
      <c r="D15" s="27">
        <f>GETPIVOTDATA("report_count",Pivot!$B$7,"report_name","Mortgage Registrations","reporting_month",$C15,"master_region",$B15)</f>
        <v>408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545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675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510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527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546</v>
      </c>
    </row>
    <row r="16" spans="1:18" s="8" customFormat="1" ht="15.6" hidden="1" x14ac:dyDescent="0.35">
      <c r="B16" s="8" t="str">
        <f t="shared" si="0"/>
        <v>Hamilton</v>
      </c>
      <c r="C16" s="26">
        <f t="shared" si="1"/>
        <v>43070</v>
      </c>
      <c r="D16" s="27">
        <f>GETPIVOTDATA("report_count",Pivot!$B$7,"report_name","Mortgage Registrations","reporting_month",$C16,"master_region",$B16)</f>
        <v>468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624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648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542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466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564</v>
      </c>
    </row>
    <row r="17" spans="2:14" s="8" customFormat="1" ht="15.6" hidden="1" x14ac:dyDescent="0.35">
      <c r="B17" s="8" t="str">
        <f t="shared" si="0"/>
        <v>Hamilton</v>
      </c>
      <c r="C17" s="26">
        <f t="shared" si="1"/>
        <v>43101</v>
      </c>
      <c r="D17" s="27">
        <f>GETPIVOTDATA("report_count",Pivot!$B$7,"report_name","Mortgage Registrations","reporting_month",$C17,"master_region",$B17)</f>
        <v>302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302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479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384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316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328</v>
      </c>
    </row>
    <row r="18" spans="2:14" s="8" customFormat="1" ht="15.6" hidden="1" x14ac:dyDescent="0.35">
      <c r="B18" s="8" t="str">
        <f t="shared" si="0"/>
        <v>Hamilton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322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309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438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394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329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364</v>
      </c>
    </row>
    <row r="19" spans="2:14" s="8" customFormat="1" ht="15.6" hidden="1" x14ac:dyDescent="0.35">
      <c r="B19" s="8" t="str">
        <f t="shared" si="0"/>
        <v>Hamilton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466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530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566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552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428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512</v>
      </c>
    </row>
    <row r="20" spans="2:14" s="8" customFormat="1" ht="15.6" hidden="1" x14ac:dyDescent="0.35">
      <c r="C20" s="26"/>
      <c r="D20" s="28">
        <f>SUM(D8:D19)</f>
        <v>4869</v>
      </c>
      <c r="F20" s="28">
        <f>SUM(F8:F19)</f>
        <v>6502</v>
      </c>
      <c r="H20" s="28">
        <f>SUM(H8:H19)</f>
        <v>7187</v>
      </c>
      <c r="J20" s="28">
        <f>SUM(J8:J19)</f>
        <v>5402</v>
      </c>
      <c r="L20" s="28">
        <f>SUM(L8:L19)</f>
        <v>5558</v>
      </c>
      <c r="N20" s="28">
        <f>SUM(N8:N19)</f>
        <v>5520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Hamilton</v>
      </c>
      <c r="C32" s="26">
        <f>M19</f>
        <v>41334</v>
      </c>
      <c r="D32" s="30">
        <f>N20</f>
        <v>5520</v>
      </c>
      <c r="E32" s="30">
        <f>GETPIVOTDATA("report_count",Pivot!$B$7,"report_name","Mortgaged","reporting_month",$C32,"master_region",$B32)</f>
        <v>34512</v>
      </c>
      <c r="F32" s="31"/>
    </row>
    <row r="33" spans="2:18" s="8" customFormat="1" ht="15.6" x14ac:dyDescent="0.35">
      <c r="B33" s="8" t="str">
        <f t="shared" si="0"/>
        <v>Hamilton</v>
      </c>
      <c r="C33" s="32">
        <f>K19</f>
        <v>41699</v>
      </c>
      <c r="D33" s="51">
        <f>L20</f>
        <v>5558</v>
      </c>
      <c r="E33" s="43">
        <f>GETPIVOTDATA("report_count",Pivot!$B$7,"report_name","Mortgaged","reporting_month",$C33,"master_region",$B33)</f>
        <v>35185</v>
      </c>
      <c r="F33" s="34">
        <f>D33/D32-1</f>
        <v>6.8840579710145455E-3</v>
      </c>
    </row>
    <row r="34" spans="2:18" s="8" customFormat="1" ht="15.6" x14ac:dyDescent="0.35">
      <c r="B34" s="8" t="str">
        <f t="shared" si="0"/>
        <v>Hamilton</v>
      </c>
      <c r="C34" s="35">
        <f>I19</f>
        <v>42064</v>
      </c>
      <c r="D34" s="52">
        <f>J20</f>
        <v>5402</v>
      </c>
      <c r="E34" s="44">
        <f>GETPIVOTDATA("report_count",Pivot!$B$7,"report_name","Mortgaged","reporting_month",$C34,"master_region",$B34)</f>
        <v>36351</v>
      </c>
      <c r="F34" s="36">
        <f>D34/D33-1</f>
        <v>-2.8067650233897123E-2</v>
      </c>
    </row>
    <row r="35" spans="2:18" s="8" customFormat="1" ht="15.6" x14ac:dyDescent="0.35">
      <c r="B35" s="8" t="str">
        <f t="shared" si="0"/>
        <v>Hamilton</v>
      </c>
      <c r="C35" s="32">
        <f>G19</f>
        <v>42430</v>
      </c>
      <c r="D35" s="51">
        <f>H20</f>
        <v>7187</v>
      </c>
      <c r="E35" s="43">
        <f>GETPIVOTDATA("report_count",Pivot!$B$7,"report_name","Mortgaged","reporting_month",$C35,"master_region",$B35)</f>
        <v>37040</v>
      </c>
      <c r="F35" s="37">
        <f>D35/D34-1</f>
        <v>0.33043317289892626</v>
      </c>
    </row>
    <row r="36" spans="2:18" s="8" customFormat="1" ht="15.6" x14ac:dyDescent="0.35">
      <c r="B36" s="8" t="str">
        <f t="shared" si="0"/>
        <v>Hamilton</v>
      </c>
      <c r="C36" s="35">
        <f>E19</f>
        <v>42795</v>
      </c>
      <c r="D36" s="52">
        <f>F20</f>
        <v>6502</v>
      </c>
      <c r="E36" s="44">
        <f>GETPIVOTDATA("report_count",Pivot!$B$7,"report_name","Mortgaged","reporting_month",$C36,"master_region",$B36)</f>
        <v>37912</v>
      </c>
      <c r="F36" s="31">
        <f>D36/D35-1</f>
        <v>-9.5310978155002113E-2</v>
      </c>
    </row>
    <row r="37" spans="2:18" s="8" customFormat="1" ht="15.6" x14ac:dyDescent="0.35">
      <c r="B37" s="8" t="str">
        <f t="shared" si="0"/>
        <v>Hamilton</v>
      </c>
      <c r="C37" s="32">
        <f>C19</f>
        <v>43160</v>
      </c>
      <c r="D37" s="51">
        <f>D20</f>
        <v>4869</v>
      </c>
      <c r="E37" s="43">
        <f>GETPIVOTDATA("report_count",Pivot!$B$7,"report_name","Mortgaged","reporting_month",$C37,"master_region",$B37)</f>
        <v>38236</v>
      </c>
      <c r="F37" s="37">
        <f>D37/D36-1</f>
        <v>-0.25115349123346664</v>
      </c>
    </row>
    <row r="38" spans="2:18" s="8" customFormat="1" ht="15.6" x14ac:dyDescent="0.35">
      <c r="D38" s="53"/>
    </row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Hamilton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Hamilton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402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503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509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410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423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292</v>
      </c>
    </row>
    <row r="49" spans="2:14" s="8" customFormat="1" ht="15.6" hidden="1" x14ac:dyDescent="0.35">
      <c r="B49" s="8" t="str">
        <f t="shared" si="6"/>
        <v>Hamilton</v>
      </c>
      <c r="C49" s="26">
        <f t="shared" si="7"/>
        <v>42856</v>
      </c>
      <c r="D49" s="27">
        <f>GETPIVOTDATA("report_count",Pivot!$B$7,"report_name","Mortgage Discharges","reporting_month",$C49,"master_region",$B49)</f>
        <v>441</v>
      </c>
      <c r="E49" s="26">
        <f t="shared" si="8"/>
        <v>42491</v>
      </c>
      <c r="F49" s="27">
        <f>GETPIVOTDATA("report_count",Pivot!$B$7,"report_name","Mortgage Discharges","reporting_month",$E49,"master_region",$B49)</f>
        <v>516</v>
      </c>
      <c r="G49" s="26">
        <f t="shared" si="9"/>
        <v>42125</v>
      </c>
      <c r="H49" s="27">
        <f>GETPIVOTDATA("report_count",Pivot!$B$7,"report_name","Mortgage Discharges","reporting_month",$G49,"master_region",$B49)</f>
        <v>545</v>
      </c>
      <c r="I49" s="26">
        <f t="shared" si="10"/>
        <v>41760</v>
      </c>
      <c r="J49" s="27">
        <f>GETPIVOTDATA("report_count",Pivot!$B$7,"report_name","Mortgage Discharges","reporting_month",$I49,"master_region",$B49)</f>
        <v>422</v>
      </c>
      <c r="K49" s="26">
        <f t="shared" si="11"/>
        <v>41395</v>
      </c>
      <c r="L49" s="27">
        <f>GETPIVOTDATA("report_count",Pivot!$B$7,"report_name","Mortgage Discharges","reporting_month",$K49,"master_region",$B49)</f>
        <v>492</v>
      </c>
      <c r="M49" s="26">
        <f t="shared" si="12"/>
        <v>41030</v>
      </c>
      <c r="N49" s="27">
        <f>GETPIVOTDATA("report_count",Pivot!$B$7,"report_name","Mortgage Discharges","reporting_month",$M49,"master_region",$B49)</f>
        <v>404</v>
      </c>
    </row>
    <row r="50" spans="2:14" s="8" customFormat="1" ht="15.6" hidden="1" x14ac:dyDescent="0.35">
      <c r="B50" s="8" t="str">
        <f t="shared" si="6"/>
        <v>Hamilton</v>
      </c>
      <c r="C50" s="26">
        <f t="shared" si="7"/>
        <v>42887</v>
      </c>
      <c r="D50" s="27">
        <f>GETPIVOTDATA("report_count",Pivot!$B$7,"report_name","Mortgage Discharges","reporting_month",$C50,"master_region",$B50)</f>
        <v>468</v>
      </c>
      <c r="E50" s="26">
        <f t="shared" si="8"/>
        <v>42522</v>
      </c>
      <c r="F50" s="27">
        <f>GETPIVOTDATA("report_count",Pivot!$B$7,"report_name","Mortgage Discharges","reporting_month",$E50,"master_region",$B50)</f>
        <v>564</v>
      </c>
      <c r="G50" s="26">
        <f t="shared" si="9"/>
        <v>42156</v>
      </c>
      <c r="H50" s="27">
        <f>GETPIVOTDATA("report_count",Pivot!$B$7,"report_name","Mortgage Discharges","reporting_month",$G50,"master_region",$B50)</f>
        <v>539</v>
      </c>
      <c r="I50" s="26">
        <f t="shared" si="10"/>
        <v>41791</v>
      </c>
      <c r="J50" s="27">
        <f>GETPIVOTDATA("report_count",Pivot!$B$7,"report_name","Mortgage Discharges","reporting_month",$I50,"master_region",$B50)</f>
        <v>386</v>
      </c>
      <c r="K50" s="26">
        <f t="shared" si="11"/>
        <v>41426</v>
      </c>
      <c r="L50" s="27">
        <f>GETPIVOTDATA("report_count",Pivot!$B$7,"report_name","Mortgage Discharges","reporting_month",$K50,"master_region",$B50)</f>
        <v>355</v>
      </c>
      <c r="M50" s="26">
        <f t="shared" si="12"/>
        <v>41061</v>
      </c>
      <c r="N50" s="27">
        <f>GETPIVOTDATA("report_count",Pivot!$B$7,"report_name","Mortgage Discharges","reporting_month",$M50,"master_region",$B50)</f>
        <v>426</v>
      </c>
    </row>
    <row r="51" spans="2:14" s="8" customFormat="1" ht="15.6" hidden="1" x14ac:dyDescent="0.35">
      <c r="B51" s="8" t="str">
        <f t="shared" si="6"/>
        <v>Hamilton</v>
      </c>
      <c r="C51" s="26">
        <f t="shared" si="7"/>
        <v>42917</v>
      </c>
      <c r="D51" s="27">
        <f>GETPIVOTDATA("report_count",Pivot!$B$7,"report_name","Mortgage Discharges","reporting_month",$C51,"master_region",$B51)</f>
        <v>395</v>
      </c>
      <c r="E51" s="26">
        <f t="shared" si="8"/>
        <v>42552</v>
      </c>
      <c r="F51" s="27">
        <f>GETPIVOTDATA("report_count",Pivot!$B$7,"report_name","Mortgage Discharges","reporting_month",$E51,"master_region",$B51)</f>
        <v>552</v>
      </c>
      <c r="G51" s="26">
        <f t="shared" si="9"/>
        <v>42186</v>
      </c>
      <c r="H51" s="27">
        <f>GETPIVOTDATA("report_count",Pivot!$B$7,"report_name","Mortgage Discharges","reporting_month",$G51,"master_region",$B51)</f>
        <v>582</v>
      </c>
      <c r="I51" s="26">
        <f t="shared" si="10"/>
        <v>41821</v>
      </c>
      <c r="J51" s="27">
        <f>GETPIVOTDATA("report_count",Pivot!$B$7,"report_name","Mortgage Discharges","reporting_month",$I51,"master_region",$B51)</f>
        <v>389</v>
      </c>
      <c r="K51" s="26">
        <f t="shared" si="11"/>
        <v>41456</v>
      </c>
      <c r="L51" s="27">
        <f>GETPIVOTDATA("report_count",Pivot!$B$7,"report_name","Mortgage Discharges","reporting_month",$K51,"master_region",$B51)</f>
        <v>428</v>
      </c>
      <c r="M51" s="26">
        <f t="shared" si="12"/>
        <v>41091</v>
      </c>
      <c r="N51" s="27">
        <f>GETPIVOTDATA("report_count",Pivot!$B$7,"report_name","Mortgage Discharges","reporting_month",$M51,"master_region",$B51)</f>
        <v>460</v>
      </c>
    </row>
    <row r="52" spans="2:14" s="8" customFormat="1" ht="15.6" hidden="1" x14ac:dyDescent="0.35">
      <c r="B52" s="8" t="str">
        <f t="shared" si="6"/>
        <v>Hamilton</v>
      </c>
      <c r="C52" s="26">
        <f t="shared" si="7"/>
        <v>42948</v>
      </c>
      <c r="D52" s="27">
        <f>GETPIVOTDATA("report_count",Pivot!$B$7,"report_name","Mortgage Discharges","reporting_month",$C52,"master_region",$B52)</f>
        <v>370</v>
      </c>
      <c r="E52" s="26">
        <f t="shared" si="8"/>
        <v>42583</v>
      </c>
      <c r="F52" s="27">
        <f>GETPIVOTDATA("report_count",Pivot!$B$7,"report_name","Mortgage Discharges","reporting_month",$E52,"master_region",$B52)</f>
        <v>501</v>
      </c>
      <c r="G52" s="26">
        <f t="shared" si="9"/>
        <v>42217</v>
      </c>
      <c r="H52" s="27">
        <f>GETPIVOTDATA("report_count",Pivot!$B$7,"report_name","Mortgage Discharges","reporting_month",$G52,"master_region",$B52)</f>
        <v>549</v>
      </c>
      <c r="I52" s="26">
        <f t="shared" si="10"/>
        <v>41852</v>
      </c>
      <c r="J52" s="27">
        <f>GETPIVOTDATA("report_count",Pivot!$B$7,"report_name","Mortgage Discharges","reporting_month",$I52,"master_region",$B52)</f>
        <v>389</v>
      </c>
      <c r="K52" s="26">
        <f t="shared" si="11"/>
        <v>41487</v>
      </c>
      <c r="L52" s="27">
        <f>GETPIVOTDATA("report_count",Pivot!$B$7,"report_name","Mortgage Discharges","reporting_month",$K52,"master_region",$B52)</f>
        <v>448</v>
      </c>
      <c r="M52" s="26">
        <f t="shared" si="12"/>
        <v>41122</v>
      </c>
      <c r="N52" s="27">
        <f>GETPIVOTDATA("report_count",Pivot!$B$7,"report_name","Mortgage Discharges","reporting_month",$M52,"master_region",$B52)</f>
        <v>457</v>
      </c>
    </row>
    <row r="53" spans="2:14" s="8" customFormat="1" ht="15.6" hidden="1" x14ac:dyDescent="0.35">
      <c r="B53" s="8" t="str">
        <f t="shared" si="6"/>
        <v>Hamilton</v>
      </c>
      <c r="C53" s="26">
        <f t="shared" si="7"/>
        <v>42979</v>
      </c>
      <c r="D53" s="27">
        <f>GETPIVOTDATA("report_count",Pivot!$B$7,"report_name","Mortgage Discharges","reporting_month",$C53,"master_region",$B53)</f>
        <v>339</v>
      </c>
      <c r="E53" s="26">
        <f t="shared" si="8"/>
        <v>42614</v>
      </c>
      <c r="F53" s="27">
        <f>GETPIVOTDATA("report_count",Pivot!$B$7,"report_name","Mortgage Discharges","reporting_month",$E53,"master_region",$B53)</f>
        <v>491</v>
      </c>
      <c r="G53" s="26">
        <f t="shared" si="9"/>
        <v>42248</v>
      </c>
      <c r="H53" s="27">
        <f>GETPIVOTDATA("report_count",Pivot!$B$7,"report_name","Mortgage Discharges","reporting_month",$G53,"master_region",$B53)</f>
        <v>637</v>
      </c>
      <c r="I53" s="26">
        <f t="shared" si="10"/>
        <v>41883</v>
      </c>
      <c r="J53" s="27">
        <f>GETPIVOTDATA("report_count",Pivot!$B$7,"report_name","Mortgage Discharges","reporting_month",$I53,"master_region",$B53)</f>
        <v>307</v>
      </c>
      <c r="K53" s="26">
        <f t="shared" si="11"/>
        <v>41518</v>
      </c>
      <c r="L53" s="27">
        <f>GETPIVOTDATA("report_count",Pivot!$B$7,"report_name","Mortgage Discharges","reporting_month",$K53,"master_region",$B53)</f>
        <v>416</v>
      </c>
      <c r="M53" s="26">
        <f t="shared" si="12"/>
        <v>41153</v>
      </c>
      <c r="N53" s="27">
        <f>GETPIVOTDATA("report_count",Pivot!$B$7,"report_name","Mortgage Discharges","reporting_month",$M53,"master_region",$B53)</f>
        <v>393</v>
      </c>
    </row>
    <row r="54" spans="2:14" s="8" customFormat="1" ht="15.6" hidden="1" x14ac:dyDescent="0.35">
      <c r="B54" s="8" t="str">
        <f t="shared" si="6"/>
        <v>Hamilton</v>
      </c>
      <c r="C54" s="26">
        <f t="shared" si="7"/>
        <v>43009</v>
      </c>
      <c r="D54" s="27">
        <f>GETPIVOTDATA("report_count",Pivot!$B$7,"report_name","Mortgage Discharges","reporting_month",$C54,"master_region",$B54)</f>
        <v>330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423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605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377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426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413</v>
      </c>
    </row>
    <row r="55" spans="2:14" s="8" customFormat="1" ht="15.6" hidden="1" x14ac:dyDescent="0.35">
      <c r="B55" s="8" t="str">
        <f t="shared" si="6"/>
        <v>Hamilton</v>
      </c>
      <c r="C55" s="26">
        <f t="shared" si="7"/>
        <v>43040</v>
      </c>
      <c r="D55" s="27">
        <f>GETPIVOTDATA("report_count",Pivot!$B$7,"report_name","Mortgage Discharges","reporting_month",$C55,"master_region",$B55)</f>
        <v>374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469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613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370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439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451</v>
      </c>
    </row>
    <row r="56" spans="2:14" s="8" customFormat="1" ht="15.6" hidden="1" x14ac:dyDescent="0.35">
      <c r="B56" s="8" t="str">
        <f t="shared" si="6"/>
        <v>Hamilton</v>
      </c>
      <c r="C56" s="26">
        <f t="shared" si="7"/>
        <v>43070</v>
      </c>
      <c r="D56" s="27">
        <f>GETPIVOTDATA("report_count",Pivot!$B$7,"report_name","Mortgage Discharges","reporting_month",$C56,"master_region",$B56)</f>
        <v>431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583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599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509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423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448</v>
      </c>
    </row>
    <row r="57" spans="2:14" s="8" customFormat="1" ht="15.6" hidden="1" x14ac:dyDescent="0.35">
      <c r="B57" s="8" t="str">
        <f t="shared" si="6"/>
        <v>Hamilton</v>
      </c>
      <c r="C57" s="26">
        <f t="shared" si="7"/>
        <v>43101</v>
      </c>
      <c r="D57" s="27">
        <f>GETPIVOTDATA("report_count",Pivot!$B$7,"report_name","Mortgage Discharges","reporting_month",$C57,"master_region",$B57)</f>
        <v>274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301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419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360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266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308</v>
      </c>
    </row>
    <row r="58" spans="2:14" s="8" customFormat="1" ht="15.6" hidden="1" x14ac:dyDescent="0.35">
      <c r="B58" s="8" t="str">
        <f t="shared" si="6"/>
        <v>Hamilton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292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289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402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345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314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291</v>
      </c>
    </row>
    <row r="59" spans="2:14" s="8" customFormat="1" ht="15.6" hidden="1" x14ac:dyDescent="0.35">
      <c r="B59" s="8" t="str">
        <f t="shared" si="6"/>
        <v>Hamilton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446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453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513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508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394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483</v>
      </c>
    </row>
    <row r="60" spans="2:14" s="8" customFormat="1" ht="15.6" hidden="1" x14ac:dyDescent="0.35">
      <c r="C60" s="26"/>
      <c r="D60" s="38">
        <f>SUM(D48:D59)</f>
        <v>4562</v>
      </c>
      <c r="E60" s="39"/>
      <c r="F60" s="38">
        <f>SUM(F48:F59)</f>
        <v>5645</v>
      </c>
      <c r="G60" s="39"/>
      <c r="H60" s="38">
        <f>SUM(H48:H59)</f>
        <v>6512</v>
      </c>
      <c r="I60" s="39"/>
      <c r="J60" s="38">
        <f>SUM(J48:J59)</f>
        <v>4772</v>
      </c>
      <c r="K60" s="39"/>
      <c r="L60" s="38">
        <f>SUM(L48:L59)</f>
        <v>4824</v>
      </c>
      <c r="M60" s="39"/>
      <c r="N60" s="38">
        <f>SUM(N48:N59)</f>
        <v>4826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Hamilton</v>
      </c>
      <c r="C73" s="26">
        <f>DATE(YEAR(C74)-1,MONTH(C74),DAY(C74))</f>
        <v>41334</v>
      </c>
      <c r="D73" s="30">
        <f>N60</f>
        <v>4826</v>
      </c>
      <c r="E73" s="39"/>
    </row>
    <row r="74" spans="2:5" s="8" customFormat="1" ht="15.6" x14ac:dyDescent="0.35">
      <c r="B74" s="8" t="str">
        <f t="shared" si="13"/>
        <v>Hamilton</v>
      </c>
      <c r="C74" s="32">
        <f>DATE(YEAR(C75)-1,MONTH(C75),DAY(C75))</f>
        <v>41699</v>
      </c>
      <c r="D74" s="45">
        <f>L60</f>
        <v>4824</v>
      </c>
      <c r="E74" s="34">
        <f t="shared" ref="E74:E77" si="14">D74/D73-1</f>
        <v>-4.1442188147533532E-4</v>
      </c>
    </row>
    <row r="75" spans="2:5" s="8" customFormat="1" ht="15.6" x14ac:dyDescent="0.35">
      <c r="B75" s="8" t="str">
        <f t="shared" si="13"/>
        <v>Hamilton</v>
      </c>
      <c r="C75" s="35">
        <f>DATE(YEAR(C76)-1,MONTH(C76),DAY(C76))</f>
        <v>42064</v>
      </c>
      <c r="D75" s="46">
        <f>J60</f>
        <v>4772</v>
      </c>
      <c r="E75" s="36">
        <f t="shared" si="14"/>
        <v>-1.0779436152570487E-2</v>
      </c>
    </row>
    <row r="76" spans="2:5" s="8" customFormat="1" ht="15.6" x14ac:dyDescent="0.35">
      <c r="B76" s="8" t="str">
        <f t="shared" si="13"/>
        <v>Hamilton</v>
      </c>
      <c r="C76" s="32">
        <f>DATE(YEAR(C77)-1,MONTH(C77),DAY(C77))</f>
        <v>42430</v>
      </c>
      <c r="D76" s="45">
        <f>H60</f>
        <v>6512</v>
      </c>
      <c r="E76" s="37">
        <f t="shared" si="14"/>
        <v>0.36462699077954741</v>
      </c>
    </row>
    <row r="77" spans="2:5" s="8" customFormat="1" ht="15.6" x14ac:dyDescent="0.35">
      <c r="B77" s="8" t="str">
        <f t="shared" si="13"/>
        <v>Hamilton</v>
      </c>
      <c r="C77" s="35">
        <f>DATE(YEAR(C78)-1,MONTH(C78),DAY(C78))</f>
        <v>42795</v>
      </c>
      <c r="D77" s="46">
        <f>F60</f>
        <v>5645</v>
      </c>
      <c r="E77" s="31">
        <f t="shared" si="14"/>
        <v>-0.13313882063882065</v>
      </c>
    </row>
    <row r="78" spans="2:5" s="8" customFormat="1" ht="15.6" x14ac:dyDescent="0.35">
      <c r="B78" s="8" t="str">
        <f t="shared" si="13"/>
        <v>Hamilton</v>
      </c>
      <c r="C78" s="32">
        <f>GETPIVOTDATA("reporting_month",Pivot!$B$3)</f>
        <v>43160</v>
      </c>
      <c r="D78" s="45">
        <f>D60</f>
        <v>4562</v>
      </c>
      <c r="E78" s="37">
        <f>D78/D77-1</f>
        <v>-0.19185119574845</v>
      </c>
    </row>
    <row r="79" spans="2:5" s="8" customFormat="1" ht="15.6" x14ac:dyDescent="0.35">
      <c r="D79" s="50"/>
    </row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Hamilton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Hamilton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51038</v>
      </c>
      <c r="E90" s="28">
        <f>GETPIVOTDATA("report_count",Pivot!$B$7,"report_name","Mortgage free","reporting_month",$C90,"master_region",$B90)</f>
        <v>16526</v>
      </c>
    </row>
    <row r="91" spans="2:18" s="8" customFormat="1" ht="15.6" hidden="1" x14ac:dyDescent="0.35">
      <c r="B91" s="8" t="str">
        <f t="shared" ref="B91:B95" si="16">$B$6</f>
        <v>Hamilton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51038</v>
      </c>
      <c r="E91" s="28">
        <f>GETPIVOTDATA("report_count",Pivot!$B$7,"report_name","Mortgage free","reporting_month",$C91,"master_region",$B91)</f>
        <v>15853</v>
      </c>
    </row>
    <row r="92" spans="2:18" s="8" customFormat="1" ht="15.6" hidden="1" x14ac:dyDescent="0.35">
      <c r="B92" s="8" t="str">
        <f t="shared" si="16"/>
        <v>Hamilton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51874</v>
      </c>
      <c r="E92" s="28">
        <f>GETPIVOTDATA("report_count",Pivot!$B$7,"report_name","Mortgage free","reporting_month",$C92,"master_region",$B92)</f>
        <v>15523</v>
      </c>
    </row>
    <row r="93" spans="2:18" s="8" customFormat="1" ht="15.6" hidden="1" x14ac:dyDescent="0.35">
      <c r="B93" s="8" t="str">
        <f t="shared" si="16"/>
        <v>Hamilton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52032</v>
      </c>
      <c r="E93" s="28">
        <f>GETPIVOTDATA("report_count",Pivot!$B$7,"report_name","Mortgage free","reporting_month",$C93,"master_region",$B93)</f>
        <v>14992</v>
      </c>
    </row>
    <row r="94" spans="2:18" s="8" customFormat="1" ht="15.6" hidden="1" x14ac:dyDescent="0.35">
      <c r="B94" s="8" t="str">
        <f t="shared" si="16"/>
        <v>Hamilton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52063</v>
      </c>
      <c r="E94" s="28">
        <f>GETPIVOTDATA("report_count",Pivot!$B$7,"report_name","Mortgage free","reporting_month",$C94,"master_region",$B94)</f>
        <v>14151</v>
      </c>
    </row>
    <row r="95" spans="2:18" s="8" customFormat="1" ht="15.6" hidden="1" x14ac:dyDescent="0.35">
      <c r="B95" s="8" t="str">
        <f t="shared" si="16"/>
        <v>Hamilton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52076</v>
      </c>
      <c r="E95" s="28">
        <f>GETPIVOTDATA("report_count",Pivot!$B$7,"report_name","Mortgage free","reporting_month",$C95,"master_region",$B95)</f>
        <v>13840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0.32379795446530035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0.31061170108546571</v>
      </c>
      <c r="E106" s="34">
        <f t="shared" ref="E106:E109" si="19">D106/D105-1</f>
        <v>-4.0723708096333078E-2</v>
      </c>
    </row>
    <row r="107" spans="3:5" s="8" customFormat="1" ht="15.6" x14ac:dyDescent="0.35">
      <c r="C107" s="35">
        <f t="shared" si="17"/>
        <v>42064</v>
      </c>
      <c r="D107" s="36">
        <f t="shared" si="18"/>
        <v>0.29924432278212593</v>
      </c>
      <c r="E107" s="36">
        <f t="shared" si="19"/>
        <v>-3.6596748492137454E-2</v>
      </c>
    </row>
    <row r="108" spans="3:5" s="8" customFormat="1" ht="15.6" x14ac:dyDescent="0.35">
      <c r="C108" s="32">
        <f t="shared" si="17"/>
        <v>42430</v>
      </c>
      <c r="D108" s="34">
        <f t="shared" si="18"/>
        <v>0.28813038130381302</v>
      </c>
      <c r="E108" s="34">
        <f t="shared" si="19"/>
        <v>-3.7140024495651902E-2</v>
      </c>
    </row>
    <row r="109" spans="3:5" s="8" customFormat="1" ht="15.6" x14ac:dyDescent="0.35">
      <c r="C109" s="35">
        <f t="shared" si="17"/>
        <v>42795</v>
      </c>
      <c r="D109" s="36">
        <f t="shared" si="18"/>
        <v>0.2718053127941148</v>
      </c>
      <c r="E109" s="36">
        <f t="shared" si="19"/>
        <v>-5.6658615574747717E-2</v>
      </c>
    </row>
    <row r="110" spans="3:5" s="8" customFormat="1" ht="15.6" x14ac:dyDescent="0.35">
      <c r="C110" s="32">
        <f t="shared" si="17"/>
        <v>43160</v>
      </c>
      <c r="D110" s="34">
        <f t="shared" si="18"/>
        <v>0.26576541977110379</v>
      </c>
      <c r="E110" s="34">
        <f>D110/D109-1</f>
        <v>-2.2221394280052431E-2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Hamilton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Hamilton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104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167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148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115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143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182</v>
      </c>
    </row>
    <row r="124" spans="2:18" s="8" customFormat="1" ht="15.6" hidden="1" x14ac:dyDescent="0.35">
      <c r="B124" s="8" t="str">
        <f t="shared" si="20"/>
        <v>Hamilton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123</v>
      </c>
      <c r="F124" s="26">
        <f t="shared" si="22"/>
        <v>42491</v>
      </c>
      <c r="G124" s="27">
        <f>GETPIVOTDATA("report_count",Pivot!$B$7,"report_name",$C124,"reporting_month",$F124,"master_region",$B124)</f>
        <v>150</v>
      </c>
      <c r="H124" s="26">
        <f t="shared" si="23"/>
        <v>42125</v>
      </c>
      <c r="I124" s="27">
        <f>GETPIVOTDATA("report_count",Pivot!$B$7,"report_name",$C124,"reporting_month",$H124,"master_region",$B124)</f>
        <v>139</v>
      </c>
      <c r="J124" s="26">
        <f t="shared" si="24"/>
        <v>41760</v>
      </c>
      <c r="K124" s="27">
        <f>GETPIVOTDATA("report_count",Pivot!$B$7,"report_name",$C124,"reporting_month",$J124,"master_region",$B124)</f>
        <v>97</v>
      </c>
      <c r="L124" s="26">
        <f t="shared" si="25"/>
        <v>41395</v>
      </c>
      <c r="M124" s="27">
        <f>GETPIVOTDATA("report_count",Pivot!$B$7,"report_name",$C124,"reporting_month",$L124,"master_region",$B124)</f>
        <v>140</v>
      </c>
      <c r="N124" s="26">
        <f t="shared" si="26"/>
        <v>41030</v>
      </c>
      <c r="O124" s="27">
        <f>GETPIVOTDATA("report_count",Pivot!$B$7,"report_name",$C124,"reporting_month",$N124,"master_region",$B124)</f>
        <v>204</v>
      </c>
    </row>
    <row r="125" spans="2:18" s="8" customFormat="1" ht="15.6" hidden="1" x14ac:dyDescent="0.35">
      <c r="B125" s="8" t="str">
        <f t="shared" si="20"/>
        <v>Hamilton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126</v>
      </c>
      <c r="F125" s="26">
        <f t="shared" si="22"/>
        <v>42522</v>
      </c>
      <c r="G125" s="27">
        <f>GETPIVOTDATA("report_count",Pivot!$B$7,"report_name",$C125,"reporting_month",$F125,"master_region",$B125)</f>
        <v>151</v>
      </c>
      <c r="H125" s="26">
        <f t="shared" si="23"/>
        <v>42156</v>
      </c>
      <c r="I125" s="27">
        <f>GETPIVOTDATA("report_count",Pivot!$B$7,"report_name",$C125,"reporting_month",$H125,"master_region",$B125)</f>
        <v>146</v>
      </c>
      <c r="J125" s="26">
        <f t="shared" si="24"/>
        <v>41791</v>
      </c>
      <c r="K125" s="27">
        <f>GETPIVOTDATA("report_count",Pivot!$B$7,"report_name",$C125,"reporting_month",$J125,"master_region",$B125)</f>
        <v>108</v>
      </c>
      <c r="L125" s="26">
        <f t="shared" si="25"/>
        <v>41426</v>
      </c>
      <c r="M125" s="27">
        <f>GETPIVOTDATA("report_count",Pivot!$B$7,"report_name",$C125,"reporting_month",$L125,"master_region",$B125)</f>
        <v>111</v>
      </c>
      <c r="N125" s="26">
        <f t="shared" si="26"/>
        <v>41061</v>
      </c>
      <c r="O125" s="27">
        <f>GETPIVOTDATA("report_count",Pivot!$B$7,"report_name",$C125,"reporting_month",$N125,"master_region",$B125)</f>
        <v>217</v>
      </c>
    </row>
    <row r="126" spans="2:18" s="8" customFormat="1" ht="15.6" hidden="1" x14ac:dyDescent="0.35">
      <c r="B126" s="8" t="str">
        <f t="shared" si="20"/>
        <v>Hamilton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127</v>
      </c>
      <c r="F126" s="26">
        <f t="shared" si="22"/>
        <v>42552</v>
      </c>
      <c r="G126" s="27">
        <f>GETPIVOTDATA("report_count",Pivot!$B$7,"report_name",$C126,"reporting_month",$F126,"master_region",$B126)</f>
        <v>154</v>
      </c>
      <c r="H126" s="26">
        <f t="shared" si="23"/>
        <v>42186</v>
      </c>
      <c r="I126" s="27">
        <f>GETPIVOTDATA("report_count",Pivot!$B$7,"report_name",$C126,"reporting_month",$H126,"master_region",$B126)</f>
        <v>141</v>
      </c>
      <c r="J126" s="26">
        <f t="shared" si="24"/>
        <v>41821</v>
      </c>
      <c r="K126" s="27">
        <f>GETPIVOTDATA("report_count",Pivot!$B$7,"report_name",$C126,"reporting_month",$J126,"master_region",$B126)</f>
        <v>113</v>
      </c>
      <c r="L126" s="26">
        <f t="shared" si="25"/>
        <v>41456</v>
      </c>
      <c r="M126" s="27">
        <f>GETPIVOTDATA("report_count",Pivot!$B$7,"report_name",$C126,"reporting_month",$L126,"master_region",$B126)</f>
        <v>126</v>
      </c>
      <c r="N126" s="26">
        <f t="shared" si="26"/>
        <v>41091</v>
      </c>
      <c r="O126" s="27">
        <f>GETPIVOTDATA("report_count",Pivot!$B$7,"report_name",$C126,"reporting_month",$N126,"master_region",$B126)</f>
        <v>141</v>
      </c>
    </row>
    <row r="127" spans="2:18" s="8" customFormat="1" ht="15.6" hidden="1" x14ac:dyDescent="0.35">
      <c r="B127" s="8" t="str">
        <f t="shared" si="20"/>
        <v>Hamilton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99</v>
      </c>
      <c r="F127" s="26">
        <f t="shared" si="22"/>
        <v>42583</v>
      </c>
      <c r="G127" s="27">
        <f>GETPIVOTDATA("report_count",Pivot!$B$7,"report_name",$C127,"reporting_month",$F127,"master_region",$B127)</f>
        <v>134</v>
      </c>
      <c r="H127" s="26">
        <f t="shared" si="23"/>
        <v>42217</v>
      </c>
      <c r="I127" s="27">
        <f>GETPIVOTDATA("report_count",Pivot!$B$7,"report_name",$C127,"reporting_month",$H127,"master_region",$B127)</f>
        <v>154</v>
      </c>
      <c r="J127" s="26">
        <f t="shared" si="24"/>
        <v>41852</v>
      </c>
      <c r="K127" s="27">
        <f>GETPIVOTDATA("report_count",Pivot!$B$7,"report_name",$C127,"reporting_month",$J127,"master_region",$B127)</f>
        <v>111</v>
      </c>
      <c r="L127" s="26">
        <f t="shared" si="25"/>
        <v>41487</v>
      </c>
      <c r="M127" s="27">
        <f>GETPIVOTDATA("report_count",Pivot!$B$7,"report_name",$C127,"reporting_month",$L127,"master_region",$B127)</f>
        <v>159</v>
      </c>
      <c r="N127" s="26">
        <f t="shared" si="26"/>
        <v>41122</v>
      </c>
      <c r="O127" s="27">
        <f>GETPIVOTDATA("report_count",Pivot!$B$7,"report_name",$C127,"reporting_month",$N127,"master_region",$B127)</f>
        <v>141</v>
      </c>
    </row>
    <row r="128" spans="2:18" s="8" customFormat="1" ht="15.6" hidden="1" x14ac:dyDescent="0.35">
      <c r="B128" s="8" t="str">
        <f t="shared" si="20"/>
        <v>Hamilton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108</v>
      </c>
      <c r="F128" s="26">
        <f t="shared" si="22"/>
        <v>42614</v>
      </c>
      <c r="G128" s="27">
        <f>GETPIVOTDATA("report_count",Pivot!$B$7,"report_name",$C128,"reporting_month",$F128,"master_region",$B128)</f>
        <v>143</v>
      </c>
      <c r="H128" s="26">
        <f t="shared" si="23"/>
        <v>42248</v>
      </c>
      <c r="I128" s="27">
        <f>GETPIVOTDATA("report_count",Pivot!$B$7,"report_name",$C128,"reporting_month",$H128,"master_region",$B128)</f>
        <v>132</v>
      </c>
      <c r="J128" s="26">
        <f t="shared" si="24"/>
        <v>41883</v>
      </c>
      <c r="K128" s="27">
        <f>GETPIVOTDATA("report_count",Pivot!$B$7,"report_name",$C128,"reporting_month",$J128,"master_region",$B128)</f>
        <v>88</v>
      </c>
      <c r="L128" s="26">
        <f t="shared" si="25"/>
        <v>41518</v>
      </c>
      <c r="M128" s="27">
        <f>GETPIVOTDATA("report_count",Pivot!$B$7,"report_name",$C128,"reporting_month",$L128,"master_region",$B128)</f>
        <v>133</v>
      </c>
      <c r="N128" s="26">
        <f t="shared" si="26"/>
        <v>41153</v>
      </c>
      <c r="O128" s="27">
        <f>GETPIVOTDATA("report_count",Pivot!$B$7,"report_name",$C128,"reporting_month",$N128,"master_region",$B128)</f>
        <v>104</v>
      </c>
    </row>
    <row r="129" spans="2:15" s="8" customFormat="1" ht="15.6" hidden="1" x14ac:dyDescent="0.35">
      <c r="B129" s="8" t="str">
        <f t="shared" si="20"/>
        <v>Hamilton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99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104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164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113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145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107</v>
      </c>
    </row>
    <row r="130" spans="2:15" s="8" customFormat="1" ht="15.6" hidden="1" x14ac:dyDescent="0.35">
      <c r="B130" s="8" t="str">
        <f t="shared" si="20"/>
        <v>Hamilton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106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122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157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108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144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158</v>
      </c>
    </row>
    <row r="131" spans="2:15" s="8" customFormat="1" ht="15.6" hidden="1" x14ac:dyDescent="0.35">
      <c r="B131" s="8" t="str">
        <f t="shared" si="20"/>
        <v>Hamilton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119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163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124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130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109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148</v>
      </c>
    </row>
    <row r="132" spans="2:15" s="8" customFormat="1" ht="15.6" hidden="1" x14ac:dyDescent="0.35">
      <c r="B132" s="8" t="str">
        <f t="shared" si="20"/>
        <v>Hamilton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80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72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135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103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75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90</v>
      </c>
    </row>
    <row r="133" spans="2:15" s="8" customFormat="1" ht="15.6" hidden="1" x14ac:dyDescent="0.35">
      <c r="B133" s="8" t="str">
        <f t="shared" si="20"/>
        <v>Hamilton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111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86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110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117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81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91</v>
      </c>
    </row>
    <row r="134" spans="2:15" s="8" customFormat="1" ht="15.6" hidden="1" x14ac:dyDescent="0.35">
      <c r="B134" s="8" t="str">
        <f t="shared" si="20"/>
        <v>Hamilton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144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117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132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131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96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150</v>
      </c>
    </row>
    <row r="135" spans="2:15" s="8" customFormat="1" ht="15.6" hidden="1" x14ac:dyDescent="0.35">
      <c r="D135" s="26"/>
      <c r="E135" s="38">
        <f>SUM(E123:E134)</f>
        <v>1346</v>
      </c>
      <c r="F135" s="39"/>
      <c r="G135" s="38">
        <f>SUM(G123:G134)</f>
        <v>1563</v>
      </c>
      <c r="H135" s="39"/>
      <c r="I135" s="38">
        <f>SUM(I123:I134)</f>
        <v>1682</v>
      </c>
      <c r="J135" s="39"/>
      <c r="K135" s="38">
        <f>SUM(K123:K134)</f>
        <v>1334</v>
      </c>
      <c r="L135" s="39"/>
      <c r="M135" s="38">
        <f>SUM(M123:M134)</f>
        <v>1462</v>
      </c>
      <c r="N135" s="39"/>
      <c r="O135" s="38">
        <f>SUM(O123:O134)</f>
        <v>1733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Hamilton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70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101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102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121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110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64</v>
      </c>
    </row>
    <row r="139" spans="2:15" s="8" customFormat="1" ht="15.6" hidden="1" x14ac:dyDescent="0.35">
      <c r="B139" s="8" t="str">
        <f t="shared" si="27"/>
        <v>Hamilton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93</v>
      </c>
      <c r="F139" s="26">
        <f t="shared" si="29"/>
        <v>42491</v>
      </c>
      <c r="G139" s="27">
        <f>GETPIVOTDATA("report_count",Pivot!$B$7,"report_name",$C139,"reporting_month",$F139,"master_region",$B139)</f>
        <v>98</v>
      </c>
      <c r="H139" s="26">
        <f t="shared" si="30"/>
        <v>42125</v>
      </c>
      <c r="I139" s="27">
        <f>GETPIVOTDATA("report_count",Pivot!$B$7,"report_name",$C139,"reporting_month",$H139,"master_region",$B139)</f>
        <v>105</v>
      </c>
      <c r="J139" s="26">
        <f t="shared" si="31"/>
        <v>41760</v>
      </c>
      <c r="K139" s="27">
        <f>GETPIVOTDATA("report_count",Pivot!$B$7,"report_name",$C139,"reporting_month",$J139,"master_region",$B139)</f>
        <v>113</v>
      </c>
      <c r="L139" s="26">
        <f t="shared" si="32"/>
        <v>41395</v>
      </c>
      <c r="M139" s="27">
        <f>GETPIVOTDATA("report_count",Pivot!$B$7,"report_name",$C139,"reporting_month",$L139,"master_region",$B139)</f>
        <v>93</v>
      </c>
      <c r="N139" s="26">
        <f t="shared" si="33"/>
        <v>41030</v>
      </c>
      <c r="O139" s="27">
        <f>GETPIVOTDATA("report_count",Pivot!$B$7,"report_name",$C139,"reporting_month",$N139,"master_region",$B139)</f>
        <v>93</v>
      </c>
    </row>
    <row r="140" spans="2:15" s="8" customFormat="1" ht="15.6" hidden="1" x14ac:dyDescent="0.35">
      <c r="B140" s="8" t="str">
        <f t="shared" si="27"/>
        <v>Hamilton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80</v>
      </c>
      <c r="F140" s="26">
        <f t="shared" si="29"/>
        <v>42522</v>
      </c>
      <c r="G140" s="27">
        <f>GETPIVOTDATA("report_count",Pivot!$B$7,"report_name",$C140,"reporting_month",$F140,"master_region",$B140)</f>
        <v>123</v>
      </c>
      <c r="H140" s="26">
        <f t="shared" si="30"/>
        <v>42156</v>
      </c>
      <c r="I140" s="27">
        <f>GETPIVOTDATA("report_count",Pivot!$B$7,"report_name",$C140,"reporting_month",$H140,"master_region",$B140)</f>
        <v>84</v>
      </c>
      <c r="J140" s="26">
        <f t="shared" si="31"/>
        <v>41791</v>
      </c>
      <c r="K140" s="27">
        <f>GETPIVOTDATA("report_count",Pivot!$B$7,"report_name",$C140,"reporting_month",$J140,"master_region",$B140)</f>
        <v>108</v>
      </c>
      <c r="L140" s="26">
        <f t="shared" si="32"/>
        <v>41426</v>
      </c>
      <c r="M140" s="27">
        <f>GETPIVOTDATA("report_count",Pivot!$B$7,"report_name",$C140,"reporting_month",$L140,"master_region",$B140)</f>
        <v>87</v>
      </c>
      <c r="N140" s="26">
        <f t="shared" si="33"/>
        <v>41061</v>
      </c>
      <c r="O140" s="27">
        <f>GETPIVOTDATA("report_count",Pivot!$B$7,"report_name",$C140,"reporting_month",$N140,"master_region",$B140)</f>
        <v>112</v>
      </c>
    </row>
    <row r="141" spans="2:15" s="8" customFormat="1" ht="15.6" hidden="1" x14ac:dyDescent="0.35">
      <c r="B141" s="8" t="str">
        <f t="shared" si="27"/>
        <v>Hamilton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92</v>
      </c>
      <c r="F141" s="26">
        <f t="shared" si="29"/>
        <v>42552</v>
      </c>
      <c r="G141" s="27">
        <f>GETPIVOTDATA("report_count",Pivot!$B$7,"report_name",$C141,"reporting_month",$F141,"master_region",$B141)</f>
        <v>116</v>
      </c>
      <c r="H141" s="26">
        <f t="shared" si="30"/>
        <v>42186</v>
      </c>
      <c r="I141" s="27">
        <f>GETPIVOTDATA("report_count",Pivot!$B$7,"report_name",$C141,"reporting_month",$H141,"master_region",$B141)</f>
        <v>100</v>
      </c>
      <c r="J141" s="26">
        <f t="shared" si="31"/>
        <v>41821</v>
      </c>
      <c r="K141" s="27">
        <f>GETPIVOTDATA("report_count",Pivot!$B$7,"report_name",$C141,"reporting_month",$J141,"master_region",$B141)</f>
        <v>90</v>
      </c>
      <c r="L141" s="26">
        <f t="shared" si="32"/>
        <v>41456</v>
      </c>
      <c r="M141" s="27">
        <f>GETPIVOTDATA("report_count",Pivot!$B$7,"report_name",$C141,"reporting_month",$L141,"master_region",$B141)</f>
        <v>110</v>
      </c>
      <c r="N141" s="26">
        <f t="shared" si="33"/>
        <v>41091</v>
      </c>
      <c r="O141" s="27">
        <f>GETPIVOTDATA("report_count",Pivot!$B$7,"report_name",$C141,"reporting_month",$N141,"master_region",$B141)</f>
        <v>137</v>
      </c>
    </row>
    <row r="142" spans="2:15" s="8" customFormat="1" ht="15.6" hidden="1" x14ac:dyDescent="0.35">
      <c r="B142" s="8" t="str">
        <f t="shared" si="27"/>
        <v>Hamilton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88</v>
      </c>
      <c r="F142" s="26">
        <f t="shared" si="29"/>
        <v>42583</v>
      </c>
      <c r="G142" s="27">
        <f>GETPIVOTDATA("report_count",Pivot!$B$7,"report_name",$C142,"reporting_month",$F142,"master_region",$B142)</f>
        <v>102</v>
      </c>
      <c r="H142" s="26">
        <f t="shared" si="30"/>
        <v>42217</v>
      </c>
      <c r="I142" s="27">
        <f>GETPIVOTDATA("report_count",Pivot!$B$7,"report_name",$C142,"reporting_month",$H142,"master_region",$B142)</f>
        <v>105</v>
      </c>
      <c r="J142" s="26">
        <f t="shared" si="31"/>
        <v>41852</v>
      </c>
      <c r="K142" s="27">
        <f>GETPIVOTDATA("report_count",Pivot!$B$7,"report_name",$C142,"reporting_month",$J142,"master_region",$B142)</f>
        <v>105</v>
      </c>
      <c r="L142" s="26">
        <f t="shared" si="32"/>
        <v>41487</v>
      </c>
      <c r="M142" s="27">
        <f>GETPIVOTDATA("report_count",Pivot!$B$7,"report_name",$C142,"reporting_month",$L142,"master_region",$B142)</f>
        <v>112</v>
      </c>
      <c r="N142" s="26">
        <f t="shared" si="33"/>
        <v>41122</v>
      </c>
      <c r="O142" s="27">
        <f>GETPIVOTDATA("report_count",Pivot!$B$7,"report_name",$C142,"reporting_month",$N142,"master_region",$B142)</f>
        <v>141</v>
      </c>
    </row>
    <row r="143" spans="2:15" s="8" customFormat="1" ht="15.6" hidden="1" x14ac:dyDescent="0.35">
      <c r="B143" s="8" t="str">
        <f t="shared" si="27"/>
        <v>Hamilton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59</v>
      </c>
      <c r="F143" s="26">
        <f t="shared" si="29"/>
        <v>42614</v>
      </c>
      <c r="G143" s="27">
        <f>GETPIVOTDATA("report_count",Pivot!$B$7,"report_name",$C143,"reporting_month",$F143,"master_region",$B143)</f>
        <v>98</v>
      </c>
      <c r="H143" s="26">
        <f t="shared" si="30"/>
        <v>42248</v>
      </c>
      <c r="I143" s="27">
        <f>GETPIVOTDATA("report_count",Pivot!$B$7,"report_name",$C143,"reporting_month",$H143,"master_region",$B143)</f>
        <v>108</v>
      </c>
      <c r="J143" s="26">
        <f t="shared" si="31"/>
        <v>41883</v>
      </c>
      <c r="K143" s="27">
        <f>GETPIVOTDATA("report_count",Pivot!$B$7,"report_name",$C143,"reporting_month",$J143,"master_region",$B143)</f>
        <v>61</v>
      </c>
      <c r="L143" s="26">
        <f t="shared" si="32"/>
        <v>41518</v>
      </c>
      <c r="M143" s="27">
        <f>GETPIVOTDATA("report_count",Pivot!$B$7,"report_name",$C143,"reporting_month",$L143,"master_region",$B143)</f>
        <v>86</v>
      </c>
      <c r="N143" s="26">
        <f t="shared" si="33"/>
        <v>41153</v>
      </c>
      <c r="O143" s="27">
        <f>GETPIVOTDATA("report_count",Pivot!$B$7,"report_name",$C143,"reporting_month",$N143,"master_region",$B143)</f>
        <v>98</v>
      </c>
    </row>
    <row r="144" spans="2:15" s="8" customFormat="1" ht="15.6" hidden="1" x14ac:dyDescent="0.35">
      <c r="B144" s="8" t="str">
        <f t="shared" si="27"/>
        <v>Hamilton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78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119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98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79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94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130</v>
      </c>
    </row>
    <row r="145" spans="2:15" s="8" customFormat="1" ht="15.6" hidden="1" x14ac:dyDescent="0.35">
      <c r="B145" s="8" t="str">
        <f t="shared" si="27"/>
        <v>Hamilton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91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79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106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80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85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140</v>
      </c>
    </row>
    <row r="146" spans="2:15" s="8" customFormat="1" ht="15.6" hidden="1" x14ac:dyDescent="0.35">
      <c r="B146" s="8" t="str">
        <f t="shared" si="27"/>
        <v>Hamilton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96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120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182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133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87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120</v>
      </c>
    </row>
    <row r="147" spans="2:15" s="8" customFormat="1" ht="15.6" hidden="1" x14ac:dyDescent="0.35">
      <c r="B147" s="8" t="str">
        <f t="shared" si="27"/>
        <v>Hamilton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37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46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67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61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39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63</v>
      </c>
    </row>
    <row r="148" spans="2:15" s="8" customFormat="1" ht="15.6" hidden="1" x14ac:dyDescent="0.35">
      <c r="B148" s="8" t="str">
        <f t="shared" si="27"/>
        <v>Hamilton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62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59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88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74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62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64</v>
      </c>
    </row>
    <row r="149" spans="2:15" s="8" customFormat="1" ht="15.6" hidden="1" x14ac:dyDescent="0.35">
      <c r="B149" s="8" t="str">
        <f t="shared" si="27"/>
        <v>Hamilton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92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76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110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130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111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116</v>
      </c>
    </row>
    <row r="150" spans="2:15" s="8" customFormat="1" ht="15.6" hidden="1" x14ac:dyDescent="0.35">
      <c r="D150" s="26"/>
      <c r="E150" s="38">
        <f>SUM(E138:E149)</f>
        <v>938</v>
      </c>
      <c r="F150" s="39"/>
      <c r="G150" s="38">
        <f>SUM(G138:G149)</f>
        <v>1137</v>
      </c>
      <c r="H150" s="39"/>
      <c r="I150" s="38">
        <f>SUM(I138:I149)</f>
        <v>1255</v>
      </c>
      <c r="J150" s="39"/>
      <c r="K150" s="38">
        <f>SUM(K138:K149)</f>
        <v>1155</v>
      </c>
      <c r="L150" s="39"/>
      <c r="M150" s="38">
        <f>SUM(M138:M149)</f>
        <v>1076</v>
      </c>
      <c r="N150" s="39"/>
      <c r="O150" s="38">
        <f>SUM(O138:O149)</f>
        <v>1278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Hamilton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68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80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61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51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46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46</v>
      </c>
    </row>
    <row r="153" spans="2:15" s="8" customFormat="1" ht="15.6" hidden="1" x14ac:dyDescent="0.35">
      <c r="B153" s="8" t="str">
        <f t="shared" si="34"/>
        <v>Hamilton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51</v>
      </c>
      <c r="F153" s="26">
        <f t="shared" si="36"/>
        <v>42491</v>
      </c>
      <c r="G153" s="27">
        <f>GETPIVOTDATA("report_count",Pivot!$B$7,"report_name",$C153,"reporting_month",$F153,"master_region",$B153)</f>
        <v>64</v>
      </c>
      <c r="H153" s="26">
        <f t="shared" si="37"/>
        <v>42125</v>
      </c>
      <c r="I153" s="27">
        <f>GETPIVOTDATA("report_count",Pivot!$B$7,"report_name",$C153,"reporting_month",$H153,"master_region",$B153)</f>
        <v>75</v>
      </c>
      <c r="J153" s="26">
        <f t="shared" si="38"/>
        <v>41760</v>
      </c>
      <c r="K153" s="27">
        <f>GETPIVOTDATA("report_count",Pivot!$B$7,"report_name",$C153,"reporting_month",$J153,"master_region",$B153)</f>
        <v>50</v>
      </c>
      <c r="L153" s="26">
        <f t="shared" si="39"/>
        <v>41395</v>
      </c>
      <c r="M153" s="27">
        <f>GETPIVOTDATA("report_count",Pivot!$B$7,"report_name",$C153,"reporting_month",$L153,"master_region",$B153)</f>
        <v>53</v>
      </c>
      <c r="N153" s="26">
        <f t="shared" si="40"/>
        <v>41030</v>
      </c>
      <c r="O153" s="27">
        <f>GETPIVOTDATA("report_count",Pivot!$B$7,"report_name",$C153,"reporting_month",$N153,"master_region",$B153)</f>
        <v>45</v>
      </c>
    </row>
    <row r="154" spans="2:15" s="8" customFormat="1" ht="15.6" hidden="1" x14ac:dyDescent="0.35">
      <c r="B154" s="8" t="str">
        <f t="shared" si="34"/>
        <v>Hamilton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41</v>
      </c>
      <c r="F154" s="26">
        <f t="shared" si="36"/>
        <v>42522</v>
      </c>
      <c r="G154" s="27">
        <f>GETPIVOTDATA("report_count",Pivot!$B$7,"report_name",$C154,"reporting_month",$F154,"master_region",$B154)</f>
        <v>77</v>
      </c>
      <c r="H154" s="26">
        <f t="shared" si="37"/>
        <v>42156</v>
      </c>
      <c r="I154" s="27">
        <f>GETPIVOTDATA("report_count",Pivot!$B$7,"report_name",$C154,"reporting_month",$H154,"master_region",$B154)</f>
        <v>74</v>
      </c>
      <c r="J154" s="26">
        <f t="shared" si="38"/>
        <v>41791</v>
      </c>
      <c r="K154" s="27">
        <f>GETPIVOTDATA("report_count",Pivot!$B$7,"report_name",$C154,"reporting_month",$J154,"master_region",$B154)</f>
        <v>44</v>
      </c>
      <c r="L154" s="26">
        <f t="shared" si="39"/>
        <v>41426</v>
      </c>
      <c r="M154" s="27">
        <f>GETPIVOTDATA("report_count",Pivot!$B$7,"report_name",$C154,"reporting_month",$L154,"master_region",$B154)</f>
        <v>46</v>
      </c>
      <c r="N154" s="26">
        <f t="shared" si="40"/>
        <v>41061</v>
      </c>
      <c r="O154" s="27">
        <f>GETPIVOTDATA("report_count",Pivot!$B$7,"report_name",$C154,"reporting_month",$N154,"master_region",$B154)</f>
        <v>40</v>
      </c>
    </row>
    <row r="155" spans="2:15" s="8" customFormat="1" ht="15.6" hidden="1" x14ac:dyDescent="0.35">
      <c r="B155" s="8" t="str">
        <f t="shared" si="34"/>
        <v>Hamilton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40</v>
      </c>
      <c r="F155" s="26">
        <f t="shared" si="36"/>
        <v>42552</v>
      </c>
      <c r="G155" s="27">
        <f>GETPIVOTDATA("report_count",Pivot!$B$7,"report_name",$C155,"reporting_month",$F155,"master_region",$B155)</f>
        <v>94</v>
      </c>
      <c r="H155" s="26">
        <f t="shared" si="37"/>
        <v>42186</v>
      </c>
      <c r="I155" s="27">
        <f>GETPIVOTDATA("report_count",Pivot!$B$7,"report_name",$C155,"reporting_month",$H155,"master_region",$B155)</f>
        <v>75</v>
      </c>
      <c r="J155" s="26">
        <f t="shared" si="38"/>
        <v>41821</v>
      </c>
      <c r="K155" s="27">
        <f>GETPIVOTDATA("report_count",Pivot!$B$7,"report_name",$C155,"reporting_month",$J155,"master_region",$B155)</f>
        <v>45</v>
      </c>
      <c r="L155" s="26">
        <f t="shared" si="39"/>
        <v>41456</v>
      </c>
      <c r="M155" s="27">
        <f>GETPIVOTDATA("report_count",Pivot!$B$7,"report_name",$C155,"reporting_month",$L155,"master_region",$B155)</f>
        <v>57</v>
      </c>
      <c r="N155" s="26">
        <f t="shared" si="40"/>
        <v>41091</v>
      </c>
      <c r="O155" s="27">
        <f>GETPIVOTDATA("report_count",Pivot!$B$7,"report_name",$C155,"reporting_month",$N155,"master_region",$B155)</f>
        <v>50</v>
      </c>
    </row>
    <row r="156" spans="2:15" s="8" customFormat="1" ht="15.6" hidden="1" x14ac:dyDescent="0.35">
      <c r="B156" s="8" t="str">
        <f t="shared" si="34"/>
        <v>Hamilton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40</v>
      </c>
      <c r="F156" s="26">
        <f t="shared" si="36"/>
        <v>42583</v>
      </c>
      <c r="G156" s="27">
        <f>GETPIVOTDATA("report_count",Pivot!$B$7,"report_name",$C156,"reporting_month",$F156,"master_region",$B156)</f>
        <v>94</v>
      </c>
      <c r="H156" s="26">
        <f t="shared" si="37"/>
        <v>42217</v>
      </c>
      <c r="I156" s="27">
        <f>GETPIVOTDATA("report_count",Pivot!$B$7,"report_name",$C156,"reporting_month",$H156,"master_region",$B156)</f>
        <v>90</v>
      </c>
      <c r="J156" s="26">
        <f t="shared" si="38"/>
        <v>41852</v>
      </c>
      <c r="K156" s="27">
        <f>GETPIVOTDATA("report_count",Pivot!$B$7,"report_name",$C156,"reporting_month",$J156,"master_region",$B156)</f>
        <v>48</v>
      </c>
      <c r="L156" s="26">
        <f t="shared" si="39"/>
        <v>41487</v>
      </c>
      <c r="M156" s="27">
        <f>GETPIVOTDATA("report_count",Pivot!$B$7,"report_name",$C156,"reporting_month",$L156,"master_region",$B156)</f>
        <v>63</v>
      </c>
      <c r="N156" s="26">
        <f t="shared" si="40"/>
        <v>41122</v>
      </c>
      <c r="O156" s="27">
        <f>GETPIVOTDATA("report_count",Pivot!$B$7,"report_name",$C156,"reporting_month",$N156,"master_region",$B156)</f>
        <v>52</v>
      </c>
    </row>
    <row r="157" spans="2:15" s="8" customFormat="1" ht="15.6" hidden="1" x14ac:dyDescent="0.35">
      <c r="B157" s="8" t="str">
        <f t="shared" si="34"/>
        <v>Hamilton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52</v>
      </c>
      <c r="F157" s="26">
        <f t="shared" si="36"/>
        <v>42614</v>
      </c>
      <c r="G157" s="27">
        <f>GETPIVOTDATA("report_count",Pivot!$B$7,"report_name",$C157,"reporting_month",$F157,"master_region",$B157)</f>
        <v>73</v>
      </c>
      <c r="H157" s="26">
        <f t="shared" si="37"/>
        <v>42248</v>
      </c>
      <c r="I157" s="27">
        <f>GETPIVOTDATA("report_count",Pivot!$B$7,"report_name",$C157,"reporting_month",$H157,"master_region",$B157)</f>
        <v>98</v>
      </c>
      <c r="J157" s="26">
        <f t="shared" si="38"/>
        <v>41883</v>
      </c>
      <c r="K157" s="27">
        <f>GETPIVOTDATA("report_count",Pivot!$B$7,"report_name",$C157,"reporting_month",$J157,"master_region",$B157)</f>
        <v>37</v>
      </c>
      <c r="L157" s="26">
        <f t="shared" si="39"/>
        <v>41518</v>
      </c>
      <c r="M157" s="27">
        <f>GETPIVOTDATA("report_count",Pivot!$B$7,"report_name",$C157,"reporting_month",$L157,"master_region",$B157)</f>
        <v>51</v>
      </c>
      <c r="N157" s="26">
        <f t="shared" si="40"/>
        <v>41153</v>
      </c>
      <c r="O157" s="27">
        <f>GETPIVOTDATA("report_count",Pivot!$B$7,"report_name",$C157,"reporting_month",$N157,"master_region",$B157)</f>
        <v>47</v>
      </c>
    </row>
    <row r="158" spans="2:15" s="8" customFormat="1" ht="15.6" hidden="1" x14ac:dyDescent="0.35">
      <c r="B158" s="8" t="str">
        <f t="shared" si="34"/>
        <v>Hamilton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39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55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103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41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43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45</v>
      </c>
    </row>
    <row r="159" spans="2:15" s="8" customFormat="1" ht="15.6" hidden="1" x14ac:dyDescent="0.35">
      <c r="B159" s="8" t="str">
        <f t="shared" si="34"/>
        <v>Hamilton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42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72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51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51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60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38</v>
      </c>
    </row>
    <row r="160" spans="2:15" s="8" customFormat="1" ht="15.6" hidden="1" x14ac:dyDescent="0.35">
      <c r="B160" s="8" t="str">
        <f t="shared" si="34"/>
        <v>Hamilton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46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74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70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61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41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47</v>
      </c>
    </row>
    <row r="161" spans="2:15" s="8" customFormat="1" ht="15.6" hidden="1" x14ac:dyDescent="0.35">
      <c r="B161" s="8" t="str">
        <f t="shared" si="34"/>
        <v>Hamilton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33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41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71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57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43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43</v>
      </c>
    </row>
    <row r="162" spans="2:15" s="8" customFormat="1" ht="15.6" hidden="1" x14ac:dyDescent="0.35">
      <c r="B162" s="8" t="str">
        <f t="shared" si="34"/>
        <v>Hamilton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27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32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54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43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35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33</v>
      </c>
    </row>
    <row r="163" spans="2:15" s="8" customFormat="1" ht="15.6" hidden="1" x14ac:dyDescent="0.35">
      <c r="B163" s="8" t="str">
        <f t="shared" si="34"/>
        <v>Hamilton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45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52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84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72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43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53</v>
      </c>
    </row>
    <row r="164" spans="2:15" s="8" customFormat="1" ht="15.6" hidden="1" x14ac:dyDescent="0.35">
      <c r="D164" s="26"/>
      <c r="E164" s="38">
        <f>SUM(E152:E163)</f>
        <v>524</v>
      </c>
      <c r="F164" s="39"/>
      <c r="G164" s="38">
        <f>SUM(G152:G163)</f>
        <v>808</v>
      </c>
      <c r="H164" s="39"/>
      <c r="I164" s="38">
        <f>SUM(I152:I163)</f>
        <v>906</v>
      </c>
      <c r="J164" s="39"/>
      <c r="K164" s="38">
        <f>SUM(K152:K163)</f>
        <v>600</v>
      </c>
      <c r="L164" s="39"/>
      <c r="M164" s="38">
        <f>SUM(M152:M163)</f>
        <v>581</v>
      </c>
      <c r="N164" s="39"/>
      <c r="O164" s="38">
        <f>SUM(O152:O163)</f>
        <v>539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Hamilton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51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67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55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50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49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1</v>
      </c>
    </row>
    <row r="167" spans="2:15" s="8" customFormat="1" ht="15.6" hidden="1" x14ac:dyDescent="0.35">
      <c r="B167" s="8" t="str">
        <f t="shared" si="41"/>
        <v>Hamilton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50</v>
      </c>
      <c r="F167" s="26">
        <f t="shared" si="43"/>
        <v>42491</v>
      </c>
      <c r="G167" s="27">
        <f>GETPIVOTDATA("report_count",Pivot!$B$7,"report_name",$C167,"reporting_month",$F167,"master_region",$B167)</f>
        <v>51</v>
      </c>
      <c r="H167" s="26">
        <f t="shared" si="44"/>
        <v>42125</v>
      </c>
      <c r="I167" s="27">
        <f>GETPIVOTDATA("report_count",Pivot!$B$7,"report_name",$C167,"reporting_month",$H167,"master_region",$B167)</f>
        <v>64</v>
      </c>
      <c r="J167" s="26">
        <f t="shared" si="45"/>
        <v>41760</v>
      </c>
      <c r="K167" s="27">
        <f>GETPIVOTDATA("report_count",Pivot!$B$7,"report_name",$C167,"reporting_month",$J167,"master_region",$B167)</f>
        <v>42</v>
      </c>
      <c r="L167" s="26">
        <f t="shared" si="46"/>
        <v>41395</v>
      </c>
      <c r="M167" s="27">
        <f>GETPIVOTDATA("report_count",Pivot!$B$7,"report_name",$C167,"reporting_month",$L167,"master_region",$B167)</f>
        <v>60</v>
      </c>
      <c r="N167" s="26">
        <f t="shared" si="47"/>
        <v>41030</v>
      </c>
      <c r="O167" s="27">
        <f>GETPIVOTDATA("report_count",Pivot!$B$7,"report_name",$C167,"reporting_month",$N167,"master_region",$B167)</f>
        <v>2</v>
      </c>
    </row>
    <row r="168" spans="2:15" s="8" customFormat="1" ht="15.6" hidden="1" x14ac:dyDescent="0.35">
      <c r="B168" s="8" t="str">
        <f t="shared" si="41"/>
        <v>Hamilton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83</v>
      </c>
      <c r="F168" s="26">
        <f t="shared" si="43"/>
        <v>42522</v>
      </c>
      <c r="G168" s="27">
        <f>GETPIVOTDATA("report_count",Pivot!$B$7,"report_name",$C168,"reporting_month",$F168,"master_region",$B168)</f>
        <v>72</v>
      </c>
      <c r="H168" s="26">
        <f t="shared" si="44"/>
        <v>42156</v>
      </c>
      <c r="I168" s="27">
        <f>GETPIVOTDATA("report_count",Pivot!$B$7,"report_name",$C168,"reporting_month",$H168,"master_region",$B168)</f>
        <v>65</v>
      </c>
      <c r="J168" s="26">
        <f t="shared" si="45"/>
        <v>41791</v>
      </c>
      <c r="K168" s="27">
        <f>GETPIVOTDATA("report_count",Pivot!$B$7,"report_name",$C168,"reporting_month",$J168,"master_region",$B168)</f>
        <v>39</v>
      </c>
      <c r="L168" s="26">
        <f t="shared" si="46"/>
        <v>41426</v>
      </c>
      <c r="M168" s="27">
        <f>GETPIVOTDATA("report_count",Pivot!$B$7,"report_name",$C168,"reporting_month",$L168,"master_region",$B168)</f>
        <v>39</v>
      </c>
      <c r="N168" s="26">
        <f t="shared" si="47"/>
        <v>41061</v>
      </c>
      <c r="O168" s="27">
        <f>GETPIVOTDATA("report_count",Pivot!$B$7,"report_name",$C168,"reporting_month",$N168,"master_region",$B168)</f>
        <v>1</v>
      </c>
    </row>
    <row r="169" spans="2:15" s="8" customFormat="1" ht="15.6" hidden="1" x14ac:dyDescent="0.35">
      <c r="B169" s="8" t="str">
        <f t="shared" si="41"/>
        <v>Hamilton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46</v>
      </c>
      <c r="F169" s="26">
        <f t="shared" si="43"/>
        <v>42552</v>
      </c>
      <c r="G169" s="27">
        <f>GETPIVOTDATA("report_count",Pivot!$B$7,"report_name",$C169,"reporting_month",$F169,"master_region",$B169)</f>
        <v>49</v>
      </c>
      <c r="H169" s="26">
        <f t="shared" si="44"/>
        <v>42186</v>
      </c>
      <c r="I169" s="27">
        <f>GETPIVOTDATA("report_count",Pivot!$B$7,"report_name",$C169,"reporting_month",$H169,"master_region",$B169)</f>
        <v>71</v>
      </c>
      <c r="J169" s="26">
        <f t="shared" si="45"/>
        <v>41821</v>
      </c>
      <c r="K169" s="27">
        <f>GETPIVOTDATA("report_count",Pivot!$B$7,"report_name",$C169,"reporting_month",$J169,"master_region",$B169)</f>
        <v>45</v>
      </c>
      <c r="L169" s="26">
        <f t="shared" si="46"/>
        <v>41456</v>
      </c>
      <c r="M169" s="27">
        <f>GETPIVOTDATA("report_count",Pivot!$B$7,"report_name",$C169,"reporting_month",$L169,"master_region",$B169)</f>
        <v>53</v>
      </c>
      <c r="N169" s="26">
        <f t="shared" si="47"/>
        <v>41091</v>
      </c>
      <c r="O169" s="27">
        <f>GETPIVOTDATA("report_count",Pivot!$B$7,"report_name",$C169,"reporting_month",$N169,"master_region",$B169)</f>
        <v>28</v>
      </c>
    </row>
    <row r="170" spans="2:15" s="8" customFormat="1" ht="15.6" hidden="1" x14ac:dyDescent="0.35">
      <c r="B170" s="8" t="str">
        <f t="shared" si="41"/>
        <v>Hamilton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45</v>
      </c>
      <c r="F170" s="26">
        <f t="shared" si="43"/>
        <v>42583</v>
      </c>
      <c r="G170" s="27">
        <f>GETPIVOTDATA("report_count",Pivot!$B$7,"report_name",$C170,"reporting_month",$F170,"master_region",$B170)</f>
        <v>52</v>
      </c>
      <c r="H170" s="26">
        <f t="shared" si="44"/>
        <v>42217</v>
      </c>
      <c r="I170" s="27">
        <f>GETPIVOTDATA("report_count",Pivot!$B$7,"report_name",$C170,"reporting_month",$H170,"master_region",$B170)</f>
        <v>50</v>
      </c>
      <c r="J170" s="26">
        <f t="shared" si="45"/>
        <v>41852</v>
      </c>
      <c r="K170" s="27">
        <f>GETPIVOTDATA("report_count",Pivot!$B$7,"report_name",$C170,"reporting_month",$J170,"master_region",$B170)</f>
        <v>42</v>
      </c>
      <c r="L170" s="26">
        <f t="shared" si="46"/>
        <v>41487</v>
      </c>
      <c r="M170" s="27">
        <f>GETPIVOTDATA("report_count",Pivot!$B$7,"report_name",$C170,"reporting_month",$L170,"master_region",$B170)</f>
        <v>47</v>
      </c>
      <c r="N170" s="26">
        <f t="shared" si="47"/>
        <v>41122</v>
      </c>
      <c r="O170" s="27">
        <f>GETPIVOTDATA("report_count",Pivot!$B$7,"report_name",$C170,"reporting_month",$N170,"master_region",$B170)</f>
        <v>24</v>
      </c>
    </row>
    <row r="171" spans="2:15" s="8" customFormat="1" ht="15.6" hidden="1" x14ac:dyDescent="0.35">
      <c r="B171" s="8" t="str">
        <f t="shared" si="41"/>
        <v>Hamilton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51</v>
      </c>
      <c r="F171" s="26">
        <f t="shared" si="43"/>
        <v>42614</v>
      </c>
      <c r="G171" s="27">
        <f>GETPIVOTDATA("report_count",Pivot!$B$7,"report_name",$C171,"reporting_month",$F171,"master_region",$B171)</f>
        <v>56</v>
      </c>
      <c r="H171" s="26">
        <f t="shared" si="44"/>
        <v>42248</v>
      </c>
      <c r="I171" s="27">
        <f>GETPIVOTDATA("report_count",Pivot!$B$7,"report_name",$C171,"reporting_month",$H171,"master_region",$B171)</f>
        <v>68</v>
      </c>
      <c r="J171" s="26">
        <f t="shared" si="45"/>
        <v>41883</v>
      </c>
      <c r="K171" s="27">
        <f>GETPIVOTDATA("report_count",Pivot!$B$7,"report_name",$C171,"reporting_month",$J171,"master_region",$B171)</f>
        <v>34</v>
      </c>
      <c r="L171" s="26">
        <f t="shared" si="46"/>
        <v>41518</v>
      </c>
      <c r="M171" s="27">
        <f>GETPIVOTDATA("report_count",Pivot!$B$7,"report_name",$C171,"reporting_month",$L171,"master_region",$B171)</f>
        <v>46</v>
      </c>
      <c r="N171" s="26">
        <f t="shared" si="47"/>
        <v>41153</v>
      </c>
      <c r="O171" s="27">
        <f>GETPIVOTDATA("report_count",Pivot!$B$7,"report_name",$C171,"reporting_month",$N171,"master_region",$B171)</f>
        <v>31</v>
      </c>
    </row>
    <row r="172" spans="2:15" s="8" customFormat="1" ht="15.6" hidden="1" x14ac:dyDescent="0.35">
      <c r="B172" s="8" t="str">
        <f t="shared" si="41"/>
        <v>Hamilton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47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50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65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55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47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40</v>
      </c>
    </row>
    <row r="173" spans="2:15" s="8" customFormat="1" ht="15.6" hidden="1" x14ac:dyDescent="0.35">
      <c r="B173" s="8" t="str">
        <f t="shared" si="41"/>
        <v>Hamilton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41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55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83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49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57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48</v>
      </c>
    </row>
    <row r="174" spans="2:15" s="8" customFormat="1" ht="15.6" hidden="1" x14ac:dyDescent="0.35">
      <c r="B174" s="8" t="str">
        <f t="shared" si="41"/>
        <v>Hamilton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46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65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59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47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58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49</v>
      </c>
    </row>
    <row r="175" spans="2:15" s="8" customFormat="1" ht="15.6" hidden="1" x14ac:dyDescent="0.35">
      <c r="B175" s="8" t="str">
        <f t="shared" si="41"/>
        <v>Hamilton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39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46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64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53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42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42</v>
      </c>
    </row>
    <row r="176" spans="2:15" s="8" customFormat="1" ht="15.6" hidden="1" x14ac:dyDescent="0.35">
      <c r="B176" s="8" t="str">
        <f t="shared" si="41"/>
        <v>Hamilton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34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32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43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30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22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36</v>
      </c>
    </row>
    <row r="177" spans="2:15" s="8" customFormat="1" ht="15.6" hidden="1" x14ac:dyDescent="0.35">
      <c r="B177" s="8" t="str">
        <f t="shared" si="41"/>
        <v>Hamilton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50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39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50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47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43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49</v>
      </c>
    </row>
    <row r="178" spans="2:15" s="8" customFormat="1" ht="15.6" hidden="1" x14ac:dyDescent="0.35">
      <c r="D178" s="26"/>
      <c r="E178" s="38">
        <f>SUM(E166:E177)</f>
        <v>583</v>
      </c>
      <c r="F178" s="39"/>
      <c r="G178" s="38">
        <f>SUM(G166:G177)</f>
        <v>634</v>
      </c>
      <c r="H178" s="39"/>
      <c r="I178" s="38">
        <f>SUM(I166:I177)</f>
        <v>737</v>
      </c>
      <c r="J178" s="39"/>
      <c r="K178" s="38">
        <f>SUM(K166:K177)</f>
        <v>533</v>
      </c>
      <c r="L178" s="39"/>
      <c r="M178" s="38">
        <f>SUM(M166:M177)</f>
        <v>563</v>
      </c>
      <c r="N178" s="39"/>
      <c r="O178" s="38">
        <f>SUM(O166:O177)</f>
        <v>351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Hamilton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83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136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126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77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86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67</v>
      </c>
    </row>
    <row r="181" spans="2:15" s="8" customFormat="1" ht="15.6" hidden="1" x14ac:dyDescent="0.35">
      <c r="B181" s="8" t="str">
        <f t="shared" si="48"/>
        <v>Hamilton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75</v>
      </c>
      <c r="F181" s="26">
        <f t="shared" si="50"/>
        <v>42491</v>
      </c>
      <c r="G181" s="27">
        <f>GETPIVOTDATA("report_count",Pivot!$B$7,"report_name",$C181,"reporting_month",$F181,"master_region",$B181)</f>
        <v>156</v>
      </c>
      <c r="H181" s="26">
        <f t="shared" si="51"/>
        <v>42125</v>
      </c>
      <c r="I181" s="27">
        <f>GETPIVOTDATA("report_count",Pivot!$B$7,"report_name",$C181,"reporting_month",$H181,"master_region",$B181)</f>
        <v>128</v>
      </c>
      <c r="J181" s="26">
        <f t="shared" si="52"/>
        <v>41760</v>
      </c>
      <c r="K181" s="27">
        <f>GETPIVOTDATA("report_count",Pivot!$B$7,"report_name",$C181,"reporting_month",$J181,"master_region",$B181)</f>
        <v>120</v>
      </c>
      <c r="L181" s="26">
        <f t="shared" si="53"/>
        <v>41395</v>
      </c>
      <c r="M181" s="27">
        <f>GETPIVOTDATA("report_count",Pivot!$B$7,"report_name",$C181,"reporting_month",$L181,"master_region",$B181)</f>
        <v>127</v>
      </c>
      <c r="N181" s="26">
        <f t="shared" si="54"/>
        <v>41030</v>
      </c>
      <c r="O181" s="27">
        <f>GETPIVOTDATA("report_count",Pivot!$B$7,"report_name",$C181,"reporting_month",$N181,"master_region",$B181)</f>
        <v>75</v>
      </c>
    </row>
    <row r="182" spans="2:15" s="8" customFormat="1" ht="15.6" hidden="1" x14ac:dyDescent="0.35">
      <c r="B182" s="8" t="str">
        <f t="shared" si="48"/>
        <v>Hamilton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85</v>
      </c>
      <c r="F182" s="26">
        <f t="shared" si="50"/>
        <v>42522</v>
      </c>
      <c r="G182" s="27">
        <f>GETPIVOTDATA("report_count",Pivot!$B$7,"report_name",$C182,"reporting_month",$F182,"master_region",$B182)</f>
        <v>224</v>
      </c>
      <c r="H182" s="26">
        <f t="shared" si="51"/>
        <v>42156</v>
      </c>
      <c r="I182" s="27">
        <f>GETPIVOTDATA("report_count",Pivot!$B$7,"report_name",$C182,"reporting_month",$H182,"master_region",$B182)</f>
        <v>154</v>
      </c>
      <c r="J182" s="26">
        <f t="shared" si="52"/>
        <v>41791</v>
      </c>
      <c r="K182" s="27">
        <f>GETPIVOTDATA("report_count",Pivot!$B$7,"report_name",$C182,"reporting_month",$J182,"master_region",$B182)</f>
        <v>67</v>
      </c>
      <c r="L182" s="26">
        <f t="shared" si="53"/>
        <v>41426</v>
      </c>
      <c r="M182" s="27">
        <f>GETPIVOTDATA("report_count",Pivot!$B$7,"report_name",$C182,"reporting_month",$L182,"master_region",$B182)</f>
        <v>68</v>
      </c>
      <c r="N182" s="26">
        <f t="shared" si="54"/>
        <v>41061</v>
      </c>
      <c r="O182" s="27">
        <f>GETPIVOTDATA("report_count",Pivot!$B$7,"report_name",$C182,"reporting_month",$N182,"master_region",$B182)</f>
        <v>84</v>
      </c>
    </row>
    <row r="183" spans="2:15" s="8" customFormat="1" ht="15.6" hidden="1" x14ac:dyDescent="0.35">
      <c r="B183" s="8" t="str">
        <f t="shared" si="48"/>
        <v>Hamilton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54</v>
      </c>
      <c r="F183" s="26">
        <f t="shared" si="50"/>
        <v>42552</v>
      </c>
      <c r="G183" s="27">
        <f>GETPIVOTDATA("report_count",Pivot!$B$7,"report_name",$C183,"reporting_month",$F183,"master_region",$B183)</f>
        <v>159</v>
      </c>
      <c r="H183" s="26">
        <f t="shared" si="51"/>
        <v>42186</v>
      </c>
      <c r="I183" s="27">
        <f>GETPIVOTDATA("report_count",Pivot!$B$7,"report_name",$C183,"reporting_month",$H183,"master_region",$B183)</f>
        <v>185</v>
      </c>
      <c r="J183" s="26">
        <f t="shared" si="52"/>
        <v>41821</v>
      </c>
      <c r="K183" s="27">
        <f>GETPIVOTDATA("report_count",Pivot!$B$7,"report_name",$C183,"reporting_month",$J183,"master_region",$B183)</f>
        <v>86</v>
      </c>
      <c r="L183" s="26">
        <f t="shared" si="53"/>
        <v>41456</v>
      </c>
      <c r="M183" s="27">
        <f>GETPIVOTDATA("report_count",Pivot!$B$7,"report_name",$C183,"reporting_month",$L183,"master_region",$B183)</f>
        <v>102</v>
      </c>
      <c r="N183" s="26">
        <f t="shared" si="54"/>
        <v>41091</v>
      </c>
      <c r="O183" s="27">
        <f>GETPIVOTDATA("report_count",Pivot!$B$7,"report_name",$C183,"reporting_month",$N183,"master_region",$B183)</f>
        <v>81</v>
      </c>
    </row>
    <row r="184" spans="2:15" s="8" customFormat="1" ht="15.6" hidden="1" x14ac:dyDescent="0.35">
      <c r="B184" s="8" t="str">
        <f t="shared" si="48"/>
        <v>Hamilton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68</v>
      </c>
      <c r="F184" s="26">
        <f t="shared" si="50"/>
        <v>42583</v>
      </c>
      <c r="G184" s="27">
        <f>GETPIVOTDATA("report_count",Pivot!$B$7,"report_name",$C184,"reporting_month",$F184,"master_region",$B184)</f>
        <v>154</v>
      </c>
      <c r="H184" s="26">
        <f t="shared" si="51"/>
        <v>42217</v>
      </c>
      <c r="I184" s="27">
        <f>GETPIVOTDATA("report_count",Pivot!$B$7,"report_name",$C184,"reporting_month",$H184,"master_region",$B184)</f>
        <v>154</v>
      </c>
      <c r="J184" s="26">
        <f t="shared" si="52"/>
        <v>41852</v>
      </c>
      <c r="K184" s="27">
        <f>GETPIVOTDATA("report_count",Pivot!$B$7,"report_name",$C184,"reporting_month",$J184,"master_region",$B184)</f>
        <v>72</v>
      </c>
      <c r="L184" s="26">
        <f t="shared" si="53"/>
        <v>41487</v>
      </c>
      <c r="M184" s="27">
        <f>GETPIVOTDATA("report_count",Pivot!$B$7,"report_name",$C184,"reporting_month",$L184,"master_region",$B184)</f>
        <v>104</v>
      </c>
      <c r="N184" s="26">
        <f t="shared" si="54"/>
        <v>41122</v>
      </c>
      <c r="O184" s="27">
        <f>GETPIVOTDATA("report_count",Pivot!$B$7,"report_name",$C184,"reporting_month",$N184,"master_region",$B184)</f>
        <v>56</v>
      </c>
    </row>
    <row r="185" spans="2:15" s="8" customFormat="1" ht="15.6" hidden="1" x14ac:dyDescent="0.35">
      <c r="B185" s="8" t="str">
        <f t="shared" si="48"/>
        <v>Hamilton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86</v>
      </c>
      <c r="F185" s="26">
        <f t="shared" si="50"/>
        <v>42614</v>
      </c>
      <c r="G185" s="27">
        <f>GETPIVOTDATA("report_count",Pivot!$B$7,"report_name",$C185,"reporting_month",$F185,"master_region",$B185)</f>
        <v>129</v>
      </c>
      <c r="H185" s="26">
        <f t="shared" si="51"/>
        <v>42248</v>
      </c>
      <c r="I185" s="27">
        <f>GETPIVOTDATA("report_count",Pivot!$B$7,"report_name",$C185,"reporting_month",$H185,"master_region",$B185)</f>
        <v>221</v>
      </c>
      <c r="J185" s="26">
        <f t="shared" si="52"/>
        <v>41883</v>
      </c>
      <c r="K185" s="27">
        <f>GETPIVOTDATA("report_count",Pivot!$B$7,"report_name",$C185,"reporting_month",$J185,"master_region",$B185)</f>
        <v>78</v>
      </c>
      <c r="L185" s="26">
        <f t="shared" si="53"/>
        <v>41518</v>
      </c>
      <c r="M185" s="27">
        <f>GETPIVOTDATA("report_count",Pivot!$B$7,"report_name",$C185,"reporting_month",$L185,"master_region",$B185)</f>
        <v>105</v>
      </c>
      <c r="N185" s="26">
        <f t="shared" si="54"/>
        <v>41153</v>
      </c>
      <c r="O185" s="27">
        <f>GETPIVOTDATA("report_count",Pivot!$B$7,"report_name",$C185,"reporting_month",$N185,"master_region",$B185)</f>
        <v>80</v>
      </c>
    </row>
    <row r="186" spans="2:15" s="8" customFormat="1" ht="15.6" hidden="1" x14ac:dyDescent="0.35">
      <c r="B186" s="8" t="str">
        <f t="shared" si="48"/>
        <v>Hamilton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52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131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197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80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101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71</v>
      </c>
    </row>
    <row r="187" spans="2:15" s="8" customFormat="1" ht="15.6" hidden="1" x14ac:dyDescent="0.35">
      <c r="B187" s="8" t="str">
        <f t="shared" si="48"/>
        <v>Hamilton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83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108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199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91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88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63</v>
      </c>
    </row>
    <row r="188" spans="2:15" s="8" customFormat="1" ht="15.6" hidden="1" x14ac:dyDescent="0.35">
      <c r="B188" s="8" t="str">
        <f t="shared" si="48"/>
        <v>Hamilton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108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128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119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112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116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111</v>
      </c>
    </row>
    <row r="189" spans="2:15" s="8" customFormat="1" ht="15.6" hidden="1" x14ac:dyDescent="0.35">
      <c r="B189" s="8" t="str">
        <f t="shared" si="48"/>
        <v>Hamilton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92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59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115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92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74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68</v>
      </c>
    </row>
    <row r="190" spans="2:15" s="8" customFormat="1" ht="15.6" hidden="1" x14ac:dyDescent="0.35">
      <c r="B190" s="8" t="str">
        <f t="shared" si="48"/>
        <v>Hamilton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60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60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91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75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77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59</v>
      </c>
    </row>
    <row r="191" spans="2:15" s="8" customFormat="1" ht="15.6" hidden="1" x14ac:dyDescent="0.35">
      <c r="B191" s="8" t="str">
        <f t="shared" si="48"/>
        <v>Hamilton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79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118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136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98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102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98</v>
      </c>
    </row>
    <row r="192" spans="2:15" s="8" customFormat="1" ht="15.6" hidden="1" x14ac:dyDescent="0.35">
      <c r="D192" s="26"/>
      <c r="E192" s="38">
        <f>SUM(E180:E191)</f>
        <v>925</v>
      </c>
      <c r="F192" s="39"/>
      <c r="G192" s="38">
        <f>SUM(G180:G191)</f>
        <v>1562</v>
      </c>
      <c r="H192" s="39"/>
      <c r="I192" s="38">
        <f>SUM(I180:I191)</f>
        <v>1825</v>
      </c>
      <c r="J192" s="39"/>
      <c r="K192" s="38">
        <f>SUM(K180:K191)</f>
        <v>1048</v>
      </c>
      <c r="L192" s="39"/>
      <c r="M192" s="38">
        <f>SUM(M180:M191)</f>
        <v>1150</v>
      </c>
      <c r="N192" s="39"/>
      <c r="O192" s="38">
        <f>SUM(O180:O191)</f>
        <v>913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5">
        <f>M135</f>
        <v>1462</v>
      </c>
      <c r="G217" s="45">
        <f>M150</f>
        <v>1076</v>
      </c>
      <c r="H217" s="48">
        <f>M164</f>
        <v>581</v>
      </c>
      <c r="I217" s="48">
        <f>M178</f>
        <v>563</v>
      </c>
      <c r="J217" s="45">
        <f>M192</f>
        <v>1150</v>
      </c>
      <c r="K217" s="48">
        <f>D33-SUM(F217:J217)</f>
        <v>726</v>
      </c>
    </row>
    <row r="218" spans="5:11" s="8" customFormat="1" ht="15.6" x14ac:dyDescent="0.35">
      <c r="E218" s="35">
        <f>C92</f>
        <v>42064</v>
      </c>
      <c r="F218" s="46">
        <f>K135</f>
        <v>1334</v>
      </c>
      <c r="G218" s="46">
        <f>K150</f>
        <v>1155</v>
      </c>
      <c r="H218" s="49">
        <f>K164</f>
        <v>600</v>
      </c>
      <c r="I218" s="49">
        <f>K178</f>
        <v>533</v>
      </c>
      <c r="J218" s="46">
        <f>K192</f>
        <v>1048</v>
      </c>
      <c r="K218" s="49">
        <f t="shared" ref="K218:K221" si="55">D34-SUM(F218:J218)</f>
        <v>732</v>
      </c>
    </row>
    <row r="219" spans="5:11" s="8" customFormat="1" ht="15.6" x14ac:dyDescent="0.35">
      <c r="E219" s="32">
        <f>C93</f>
        <v>42430</v>
      </c>
      <c r="F219" s="45">
        <f>I135</f>
        <v>1682</v>
      </c>
      <c r="G219" s="45">
        <f>I150</f>
        <v>1255</v>
      </c>
      <c r="H219" s="48">
        <f>I164</f>
        <v>906</v>
      </c>
      <c r="I219" s="48">
        <f>I178</f>
        <v>737</v>
      </c>
      <c r="J219" s="45">
        <f>I192</f>
        <v>1825</v>
      </c>
      <c r="K219" s="48">
        <f t="shared" si="55"/>
        <v>782</v>
      </c>
    </row>
    <row r="220" spans="5:11" s="8" customFormat="1" ht="15.6" x14ac:dyDescent="0.35">
      <c r="E220" s="35">
        <f>C94</f>
        <v>42795</v>
      </c>
      <c r="F220" s="46">
        <f>G135</f>
        <v>1563</v>
      </c>
      <c r="G220" s="46">
        <f>G150</f>
        <v>1137</v>
      </c>
      <c r="H220" s="49">
        <f>G164</f>
        <v>808</v>
      </c>
      <c r="I220" s="49">
        <f>G178</f>
        <v>634</v>
      </c>
      <c r="J220" s="46">
        <f>G192</f>
        <v>1562</v>
      </c>
      <c r="K220" s="49">
        <f t="shared" si="55"/>
        <v>798</v>
      </c>
    </row>
    <row r="221" spans="5:11" s="8" customFormat="1" ht="15.6" x14ac:dyDescent="0.35">
      <c r="E221" s="32">
        <f>C95</f>
        <v>43160</v>
      </c>
      <c r="F221" s="45">
        <f>E135</f>
        <v>1346</v>
      </c>
      <c r="G221" s="48">
        <f>E150</f>
        <v>938</v>
      </c>
      <c r="H221" s="48">
        <f>E164</f>
        <v>524</v>
      </c>
      <c r="I221" s="48">
        <f>E178</f>
        <v>583</v>
      </c>
      <c r="J221" s="48">
        <f>E192</f>
        <v>925</v>
      </c>
      <c r="K221" s="48">
        <f t="shared" si="55"/>
        <v>553</v>
      </c>
    </row>
    <row r="222" spans="5:11" s="8" customFormat="1" ht="15.6" x14ac:dyDescent="0.35">
      <c r="H222" s="54"/>
      <c r="I222" s="54"/>
    </row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0.26304426052536883</v>
      </c>
      <c r="G224" s="42">
        <f>G217/SUM($F217:$K217)</f>
        <v>0.19359481827995681</v>
      </c>
      <c r="H224" s="42">
        <f>H217/SUM($F217:$K217)</f>
        <v>0.10453400503778337</v>
      </c>
      <c r="I224" s="42">
        <f>I217/SUM($F217:$K217)</f>
        <v>0.10129543001079525</v>
      </c>
      <c r="J224" s="42">
        <f>J217/SUM($F217:$K217)</f>
        <v>0.20690896005757467</v>
      </c>
      <c r="K224" s="42">
        <f>K217/SUM($F217:$K217)</f>
        <v>0.13062252608852104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0.24694557571269901</v>
      </c>
      <c r="G225" s="42">
        <f>G218/SUM($F218:$K218)</f>
        <v>0.21380970011106998</v>
      </c>
      <c r="H225" s="42">
        <f>H218/SUM($F218:$K218)</f>
        <v>0.11106997408367271</v>
      </c>
      <c r="I225" s="42">
        <f>I218/SUM($F218:$K218)</f>
        <v>9.8667160310995927E-2</v>
      </c>
      <c r="J225" s="42">
        <f>J218/SUM($F218:$K218)</f>
        <v>0.19400222139948167</v>
      </c>
      <c r="K225" s="42">
        <f>K218/SUM($F218:$K218)</f>
        <v>0.13550536838208072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0.23403367190761096</v>
      </c>
      <c r="G226" s="42">
        <f>G219/SUM($F219:$K219)</f>
        <v>0.17462084318909141</v>
      </c>
      <c r="H226" s="42">
        <f>H219/SUM($F219:$K219)</f>
        <v>0.12606094336997356</v>
      </c>
      <c r="I226" s="42">
        <f>I219/SUM($F219:$K219)</f>
        <v>0.10254626408793656</v>
      </c>
      <c r="J226" s="42">
        <f>J219/SUM($F219:$K219)</f>
        <v>0.25393070822318076</v>
      </c>
      <c r="K226" s="42">
        <f>K219/SUM($F219:$K219)</f>
        <v>0.10880756922220676</v>
      </c>
    </row>
    <row r="227" spans="2:18" s="8" customFormat="1" ht="15.6" hidden="1" x14ac:dyDescent="0.35">
      <c r="E227" s="26">
        <f>E220</f>
        <v>42795</v>
      </c>
      <c r="F227" s="42">
        <f>F220/SUM($F220:$K220)</f>
        <v>0.24038757305444478</v>
      </c>
      <c r="G227" s="42">
        <f>G220/SUM($F220:$K220)</f>
        <v>0.17486927099354044</v>
      </c>
      <c r="H227" s="42">
        <f>H220/SUM($F220:$K220)</f>
        <v>0.12426945555213781</v>
      </c>
      <c r="I227" s="42">
        <f>I220/SUM($F220:$K220)</f>
        <v>9.7508458935712083E-2</v>
      </c>
      <c r="J227" s="42">
        <f>J220/SUM($F220:$K220)</f>
        <v>0.2402337742233159</v>
      </c>
      <c r="K227" s="42">
        <f>K220/SUM($F220:$K220)</f>
        <v>0.12273146724084896</v>
      </c>
    </row>
    <row r="228" spans="2:18" s="8" customFormat="1" ht="15.6" hidden="1" x14ac:dyDescent="0.35">
      <c r="E228" s="26">
        <f>E221</f>
        <v>43160</v>
      </c>
      <c r="F228" s="42">
        <f>F221/SUM($F221:$K221)</f>
        <v>0.27644280139659066</v>
      </c>
      <c r="G228" s="42">
        <f>G221/SUM($F221:$K221)</f>
        <v>0.19264736085438489</v>
      </c>
      <c r="H228" s="42">
        <f>H221/SUM($F221:$K221)</f>
        <v>0.10761963442185253</v>
      </c>
      <c r="I228" s="42">
        <f>I221/SUM($F221:$K221)</f>
        <v>0.119737112343397</v>
      </c>
      <c r="J228" s="42">
        <f>J221/SUM($F221:$K221)</f>
        <v>0.18997740809201069</v>
      </c>
      <c r="K228" s="42">
        <f>K221/SUM($F221:$K221)</f>
        <v>0.11357568289176423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Hamilton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Hamilton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304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448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394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354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357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310</v>
      </c>
    </row>
    <row r="238" spans="2:18" s="8" customFormat="1" ht="15.6" hidden="1" x14ac:dyDescent="0.35">
      <c r="B238" s="8" t="str">
        <f t="shared" si="56"/>
        <v>Hamilton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327</v>
      </c>
      <c r="F238" s="26">
        <f t="shared" si="58"/>
        <v>42491</v>
      </c>
      <c r="G238" s="27">
        <f>GETPIVOTDATA("report_count",Pivot!$B$7,"report_name",$C238,"reporting_month",$F238,"master_region",$B238)</f>
        <v>398</v>
      </c>
      <c r="H238" s="26">
        <f t="shared" si="59"/>
        <v>42125</v>
      </c>
      <c r="I238" s="27">
        <f>GETPIVOTDATA("report_count",Pivot!$B$7,"report_name",$C238,"reporting_month",$H238,"master_region",$B238)</f>
        <v>414</v>
      </c>
      <c r="J238" s="26">
        <f t="shared" si="60"/>
        <v>41760</v>
      </c>
      <c r="K238" s="27">
        <f>GETPIVOTDATA("report_count",Pivot!$B$7,"report_name",$C238,"reporting_month",$J238,"master_region",$B238)</f>
        <v>365</v>
      </c>
      <c r="L238" s="26">
        <f t="shared" si="61"/>
        <v>41395</v>
      </c>
      <c r="M238" s="27">
        <f>GETPIVOTDATA("report_count",Pivot!$B$7,"report_name",$C238,"reporting_month",$L238,"master_region",$B238)</f>
        <v>395</v>
      </c>
      <c r="N238" s="26">
        <f t="shared" si="62"/>
        <v>41030</v>
      </c>
      <c r="O238" s="27">
        <f>GETPIVOTDATA("report_count",Pivot!$B$7,"report_name",$C238,"reporting_month",$N238,"master_region",$B238)</f>
        <v>325</v>
      </c>
    </row>
    <row r="239" spans="2:18" s="8" customFormat="1" ht="15.6" hidden="1" x14ac:dyDescent="0.35">
      <c r="B239" s="8" t="str">
        <f t="shared" si="56"/>
        <v>Hamilton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334</v>
      </c>
      <c r="F239" s="26">
        <f t="shared" si="58"/>
        <v>42522</v>
      </c>
      <c r="G239" s="27">
        <f>GETPIVOTDATA("report_count",Pivot!$B$7,"report_name",$C239,"reporting_month",$F239,"master_region",$B239)</f>
        <v>495</v>
      </c>
      <c r="H239" s="26">
        <f t="shared" si="59"/>
        <v>42156</v>
      </c>
      <c r="I239" s="27">
        <f>GETPIVOTDATA("report_count",Pivot!$B$7,"report_name",$C239,"reporting_month",$H239,"master_region",$B239)</f>
        <v>386</v>
      </c>
      <c r="J239" s="26">
        <f t="shared" si="60"/>
        <v>41791</v>
      </c>
      <c r="K239" s="27">
        <f>GETPIVOTDATA("report_count",Pivot!$B$7,"report_name",$C239,"reporting_month",$J239,"master_region",$B239)</f>
        <v>295</v>
      </c>
      <c r="L239" s="26">
        <f t="shared" si="61"/>
        <v>41426</v>
      </c>
      <c r="M239" s="27">
        <f>GETPIVOTDATA("report_count",Pivot!$B$7,"report_name",$C239,"reporting_month",$L239,"master_region",$B239)</f>
        <v>307</v>
      </c>
      <c r="N239" s="26">
        <f t="shared" si="62"/>
        <v>41061</v>
      </c>
      <c r="O239" s="27">
        <f>GETPIVOTDATA("report_count",Pivot!$B$7,"report_name",$C239,"reporting_month",$N239,"master_region",$B239)</f>
        <v>358</v>
      </c>
    </row>
    <row r="240" spans="2:18" s="8" customFormat="1" ht="15.6" hidden="1" x14ac:dyDescent="0.35">
      <c r="B240" s="8" t="str">
        <f t="shared" si="56"/>
        <v>Hamilton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267</v>
      </c>
      <c r="F240" s="26">
        <f t="shared" si="58"/>
        <v>42552</v>
      </c>
      <c r="G240" s="27">
        <f>GETPIVOTDATA("report_count",Pivot!$B$7,"report_name",$C240,"reporting_month",$F240,"master_region",$B240)</f>
        <v>424</v>
      </c>
      <c r="H240" s="26">
        <f t="shared" si="59"/>
        <v>42186</v>
      </c>
      <c r="I240" s="27">
        <f>GETPIVOTDATA("report_count",Pivot!$B$7,"report_name",$C240,"reporting_month",$H240,"master_region",$B240)</f>
        <v>435</v>
      </c>
      <c r="J240" s="26">
        <f t="shared" si="60"/>
        <v>41821</v>
      </c>
      <c r="K240" s="27">
        <f>GETPIVOTDATA("report_count",Pivot!$B$7,"report_name",$C240,"reporting_month",$J240,"master_region",$B240)</f>
        <v>309</v>
      </c>
      <c r="L240" s="26">
        <f t="shared" si="61"/>
        <v>41456</v>
      </c>
      <c r="M240" s="27">
        <f>GETPIVOTDATA("report_count",Pivot!$B$7,"report_name",$C240,"reporting_month",$L240,"master_region",$B240)</f>
        <v>407</v>
      </c>
      <c r="N240" s="26">
        <f t="shared" si="62"/>
        <v>41091</v>
      </c>
      <c r="O240" s="27">
        <f>GETPIVOTDATA("report_count",Pivot!$B$7,"report_name",$C240,"reporting_month",$N240,"master_region",$B240)</f>
        <v>360</v>
      </c>
    </row>
    <row r="241" spans="2:15" s="8" customFormat="1" ht="15.6" hidden="1" x14ac:dyDescent="0.35">
      <c r="B241" s="8" t="str">
        <f t="shared" si="56"/>
        <v>Hamilton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279</v>
      </c>
      <c r="F241" s="26">
        <f t="shared" si="58"/>
        <v>42583</v>
      </c>
      <c r="G241" s="27">
        <f>GETPIVOTDATA("report_count",Pivot!$B$7,"report_name",$C241,"reporting_month",$F241,"master_region",$B241)</f>
        <v>398</v>
      </c>
      <c r="H241" s="26">
        <f t="shared" si="59"/>
        <v>42217</v>
      </c>
      <c r="I241" s="27">
        <f>GETPIVOTDATA("report_count",Pivot!$B$7,"report_name",$C241,"reporting_month",$H241,"master_region",$B241)</f>
        <v>403</v>
      </c>
      <c r="J241" s="26">
        <f t="shared" si="60"/>
        <v>41852</v>
      </c>
      <c r="K241" s="27">
        <f>GETPIVOTDATA("report_count",Pivot!$B$7,"report_name",$C241,"reporting_month",$J241,"master_region",$B241)</f>
        <v>314</v>
      </c>
      <c r="L241" s="26">
        <f t="shared" si="61"/>
        <v>41487</v>
      </c>
      <c r="M241" s="27">
        <f>GETPIVOTDATA("report_count",Pivot!$B$7,"report_name",$C241,"reporting_month",$L241,"master_region",$B241)</f>
        <v>388</v>
      </c>
      <c r="N241" s="26">
        <f t="shared" si="62"/>
        <v>41122</v>
      </c>
      <c r="O241" s="27">
        <f>GETPIVOTDATA("report_count",Pivot!$B$7,"report_name",$C241,"reporting_month",$N241,"master_region",$B241)</f>
        <v>322</v>
      </c>
    </row>
    <row r="242" spans="2:15" s="8" customFormat="1" ht="15.6" hidden="1" x14ac:dyDescent="0.35">
      <c r="B242" s="8" t="str">
        <f t="shared" si="56"/>
        <v>Hamilton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265</v>
      </c>
      <c r="F242" s="26">
        <f t="shared" si="58"/>
        <v>42614</v>
      </c>
      <c r="G242" s="27">
        <f>GETPIVOTDATA("report_count",Pivot!$B$7,"report_name",$C242,"reporting_month",$F242,"master_region",$B242)</f>
        <v>366</v>
      </c>
      <c r="H242" s="26">
        <f t="shared" si="59"/>
        <v>42248</v>
      </c>
      <c r="I242" s="27">
        <f>GETPIVOTDATA("report_count",Pivot!$B$7,"report_name",$C242,"reporting_month",$H242,"master_region",$B242)</f>
        <v>451</v>
      </c>
      <c r="J242" s="26">
        <f t="shared" si="60"/>
        <v>41883</v>
      </c>
      <c r="K242" s="27">
        <f>GETPIVOTDATA("report_count",Pivot!$B$7,"report_name",$C242,"reporting_month",$J242,"master_region",$B242)</f>
        <v>233</v>
      </c>
      <c r="L242" s="26">
        <f t="shared" si="61"/>
        <v>41518</v>
      </c>
      <c r="M242" s="27">
        <f>GETPIVOTDATA("report_count",Pivot!$B$7,"report_name",$C242,"reporting_month",$L242,"master_region",$B242)</f>
        <v>345</v>
      </c>
      <c r="N242" s="26">
        <f t="shared" si="62"/>
        <v>41153</v>
      </c>
      <c r="O242" s="27">
        <f>GETPIVOTDATA("report_count",Pivot!$B$7,"report_name",$C242,"reporting_month",$N242,"master_region",$B242)</f>
        <v>290</v>
      </c>
    </row>
    <row r="243" spans="2:15" s="8" customFormat="1" ht="15.6" hidden="1" x14ac:dyDescent="0.35">
      <c r="B243" s="8" t="str">
        <f t="shared" si="56"/>
        <v>Hamilton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264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392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479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297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356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322</v>
      </c>
    </row>
    <row r="244" spans="2:15" s="8" customFormat="1" ht="15.6" hidden="1" x14ac:dyDescent="0.35">
      <c r="B244" s="8" t="str">
        <f t="shared" si="56"/>
        <v>Hamilton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306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346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468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383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373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405</v>
      </c>
    </row>
    <row r="245" spans="2:15" s="8" customFormat="1" ht="15.6" hidden="1" x14ac:dyDescent="0.35">
      <c r="B245" s="8" t="str">
        <f t="shared" si="56"/>
        <v>Hamilton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336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395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470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412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329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435</v>
      </c>
    </row>
    <row r="246" spans="2:15" s="8" customFormat="1" ht="15.6" hidden="1" x14ac:dyDescent="0.35">
      <c r="B246" s="8" t="str">
        <f t="shared" si="56"/>
        <v>Hamilton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209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237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365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276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225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243</v>
      </c>
    </row>
    <row r="247" spans="2:15" s="8" customFormat="1" ht="15.6" hidden="1" x14ac:dyDescent="0.35">
      <c r="B247" s="8" t="str">
        <f t="shared" si="56"/>
        <v>Hamilton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226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231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315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284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242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270</v>
      </c>
    </row>
    <row r="248" spans="2:15" s="8" customFormat="1" ht="15.6" hidden="1" x14ac:dyDescent="0.35">
      <c r="B248" s="8" t="str">
        <f t="shared" si="56"/>
        <v>Hamilton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333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370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388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391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303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373</v>
      </c>
    </row>
    <row r="249" spans="2:15" s="8" customFormat="1" ht="15.6" hidden="1" x14ac:dyDescent="0.35">
      <c r="D249" s="26"/>
      <c r="E249" s="38">
        <f>SUM(E237:E248)</f>
        <v>3450</v>
      </c>
      <c r="F249" s="39"/>
      <c r="G249" s="38">
        <f>SUM(G237:G248)</f>
        <v>4500</v>
      </c>
      <c r="H249" s="39"/>
      <c r="I249" s="38">
        <f>SUM(I237:I248)</f>
        <v>4968</v>
      </c>
      <c r="J249" s="39"/>
      <c r="K249" s="38">
        <f>SUM(K237:K248)</f>
        <v>3913</v>
      </c>
      <c r="L249" s="39"/>
      <c r="M249" s="38">
        <f>SUM(M237:M248)</f>
        <v>4027</v>
      </c>
      <c r="N249" s="39"/>
      <c r="O249" s="38">
        <f>SUM(O237:O248)</f>
        <v>4013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Hamilton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0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7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15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1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5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2</v>
      </c>
    </row>
    <row r="253" spans="2:15" s="8" customFormat="1" ht="15.6" hidden="1" x14ac:dyDescent="0.35">
      <c r="B253" s="8" t="str">
        <f t="shared" si="63"/>
        <v>Hamilton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5</v>
      </c>
      <c r="F253" s="26">
        <f t="shared" si="65"/>
        <v>42491</v>
      </c>
      <c r="G253" s="27">
        <f>GETPIVOTDATA("report_count",Pivot!$B$7,"report_name",$C253,"reporting_month",$F253,"master_region",$B253)</f>
        <v>8</v>
      </c>
      <c r="H253" s="26">
        <f t="shared" si="66"/>
        <v>42125</v>
      </c>
      <c r="I253" s="27">
        <f>GETPIVOTDATA("report_count",Pivot!$B$7,"report_name",$C253,"reporting_month",$H253,"master_region",$B253)</f>
        <v>2</v>
      </c>
      <c r="J253" s="26">
        <f t="shared" si="67"/>
        <v>41760</v>
      </c>
      <c r="K253" s="27">
        <f>GETPIVOTDATA("report_count",Pivot!$B$7,"report_name",$C253,"reporting_month",$J253,"master_region",$B253)</f>
        <v>2</v>
      </c>
      <c r="L253" s="26">
        <f t="shared" si="68"/>
        <v>41395</v>
      </c>
      <c r="M253" s="27">
        <f>GETPIVOTDATA("report_count",Pivot!$B$7,"report_name",$C253,"reporting_month",$L253,"master_region",$B253)</f>
        <v>2</v>
      </c>
      <c r="N253" s="26">
        <f t="shared" si="69"/>
        <v>41030</v>
      </c>
      <c r="O253" s="27">
        <f>GETPIVOTDATA("report_count",Pivot!$B$7,"report_name",$C253,"reporting_month",$N253,"master_region",$B253)</f>
        <v>8</v>
      </c>
    </row>
    <row r="254" spans="2:15" s="8" customFormat="1" ht="15.6" hidden="1" x14ac:dyDescent="0.35">
      <c r="B254" s="8" t="str">
        <f t="shared" si="63"/>
        <v>Hamilton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1</v>
      </c>
      <c r="F254" s="26">
        <f t="shared" si="65"/>
        <v>42522</v>
      </c>
      <c r="G254" s="27">
        <f>GETPIVOTDATA("report_count",Pivot!$B$7,"report_name",$C254,"reporting_month",$F254,"master_region",$B254)</f>
        <v>14</v>
      </c>
      <c r="H254" s="26">
        <f t="shared" si="66"/>
        <v>42156</v>
      </c>
      <c r="I254" s="27">
        <f>GETPIVOTDATA("report_count",Pivot!$B$7,"report_name",$C254,"reporting_month",$H254,"master_region",$B254)</f>
        <v>9</v>
      </c>
      <c r="J254" s="26">
        <f t="shared" si="67"/>
        <v>41791</v>
      </c>
      <c r="K254" s="27">
        <f>GETPIVOTDATA("report_count",Pivot!$B$7,"report_name",$C254,"reporting_month",$J254,"master_region",$B254)</f>
        <v>2</v>
      </c>
      <c r="L254" s="26">
        <f t="shared" si="68"/>
        <v>41426</v>
      </c>
      <c r="M254" s="27">
        <f>GETPIVOTDATA("report_count",Pivot!$B$7,"report_name",$C254,"reporting_month",$L254,"master_region",$B254)</f>
        <v>1</v>
      </c>
      <c r="N254" s="26">
        <f t="shared" si="69"/>
        <v>41061</v>
      </c>
      <c r="O254" s="27">
        <f>GETPIVOTDATA("report_count",Pivot!$B$7,"report_name",$C254,"reporting_month",$N254,"master_region",$B254)</f>
        <v>2</v>
      </c>
    </row>
    <row r="255" spans="2:15" s="8" customFormat="1" ht="15.6" hidden="1" x14ac:dyDescent="0.35">
      <c r="B255" s="8" t="str">
        <f t="shared" si="63"/>
        <v>Hamilton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2</v>
      </c>
      <c r="F255" s="26">
        <f t="shared" si="65"/>
        <v>42552</v>
      </c>
      <c r="G255" s="27">
        <f>GETPIVOTDATA("report_count",Pivot!$B$7,"report_name",$C255,"reporting_month",$F255,"master_region",$B255)</f>
        <v>4</v>
      </c>
      <c r="H255" s="26">
        <f t="shared" si="66"/>
        <v>42186</v>
      </c>
      <c r="I255" s="27">
        <f>GETPIVOTDATA("report_count",Pivot!$B$7,"report_name",$C255,"reporting_month",$H255,"master_region",$B255)</f>
        <v>2</v>
      </c>
      <c r="J255" s="26">
        <f t="shared" si="67"/>
        <v>41821</v>
      </c>
      <c r="K255" s="27">
        <f>GETPIVOTDATA("report_count",Pivot!$B$7,"report_name",$C255,"reporting_month",$J255,"master_region",$B255)</f>
        <v>2</v>
      </c>
      <c r="L255" s="26">
        <f t="shared" si="68"/>
        <v>41456</v>
      </c>
      <c r="M255" s="27">
        <f>GETPIVOTDATA("report_count",Pivot!$B$7,"report_name",$C255,"reporting_month",$L255,"master_region",$B255)</f>
        <v>2</v>
      </c>
      <c r="N255" s="26">
        <f t="shared" si="69"/>
        <v>41091</v>
      </c>
      <c r="O255" s="27">
        <f>GETPIVOTDATA("report_count",Pivot!$B$7,"report_name",$C255,"reporting_month",$N255,"master_region",$B255)</f>
        <v>2</v>
      </c>
    </row>
    <row r="256" spans="2:15" s="8" customFormat="1" ht="15.6" hidden="1" x14ac:dyDescent="0.35">
      <c r="B256" s="8" t="str">
        <f t="shared" si="63"/>
        <v>Hamilton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2</v>
      </c>
      <c r="F256" s="26">
        <f t="shared" si="65"/>
        <v>42583</v>
      </c>
      <c r="G256" s="27">
        <f>GETPIVOTDATA("report_count",Pivot!$B$7,"report_name",$C256,"reporting_month",$F256,"master_region",$B256)</f>
        <v>14</v>
      </c>
      <c r="H256" s="26">
        <f t="shared" si="66"/>
        <v>42217</v>
      </c>
      <c r="I256" s="27">
        <f>GETPIVOTDATA("report_count",Pivot!$B$7,"report_name",$C256,"reporting_month",$H256,"master_region",$B256)</f>
        <v>4</v>
      </c>
      <c r="J256" s="26">
        <f t="shared" si="67"/>
        <v>41852</v>
      </c>
      <c r="K256" s="27">
        <f>GETPIVOTDATA("report_count",Pivot!$B$7,"report_name",$C256,"reporting_month",$J256,"master_region",$B256)</f>
        <v>2</v>
      </c>
      <c r="L256" s="26">
        <f t="shared" si="68"/>
        <v>41487</v>
      </c>
      <c r="M256" s="27">
        <f>GETPIVOTDATA("report_count",Pivot!$B$7,"report_name",$C256,"reporting_month",$L256,"master_region",$B256)</f>
        <v>2</v>
      </c>
      <c r="N256" s="26">
        <f t="shared" si="69"/>
        <v>41122</v>
      </c>
      <c r="O256" s="27">
        <f>GETPIVOTDATA("report_count",Pivot!$B$7,"report_name",$C256,"reporting_month",$N256,"master_region",$B256)</f>
        <v>1</v>
      </c>
    </row>
    <row r="257" spans="2:15" s="8" customFormat="1" ht="15.6" hidden="1" x14ac:dyDescent="0.35">
      <c r="B257" s="8" t="str">
        <f t="shared" si="63"/>
        <v>Hamilton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7</v>
      </c>
      <c r="F257" s="26">
        <f t="shared" si="65"/>
        <v>42614</v>
      </c>
      <c r="G257" s="27">
        <f>GETPIVOTDATA("report_count",Pivot!$B$7,"report_name",$C257,"reporting_month",$F257,"master_region",$B257)</f>
        <v>3</v>
      </c>
      <c r="H257" s="26">
        <f t="shared" si="66"/>
        <v>42248</v>
      </c>
      <c r="I257" s="27">
        <f>GETPIVOTDATA("report_count",Pivot!$B$7,"report_name",$C257,"reporting_month",$H257,"master_region",$B257)</f>
        <v>23</v>
      </c>
      <c r="J257" s="26">
        <f t="shared" si="67"/>
        <v>41883</v>
      </c>
      <c r="K257" s="27">
        <f>GETPIVOTDATA("report_count",Pivot!$B$7,"report_name",$C257,"reporting_month",$J257,"master_region",$B257)</f>
        <v>9</v>
      </c>
      <c r="L257" s="26">
        <f t="shared" si="68"/>
        <v>41518</v>
      </c>
      <c r="M257" s="27">
        <f>GETPIVOTDATA("report_count",Pivot!$B$7,"report_name",$C257,"reporting_month",$L257,"master_region",$B257)</f>
        <v>7</v>
      </c>
      <c r="N257" s="26">
        <f t="shared" si="69"/>
        <v>41153</v>
      </c>
      <c r="O257" s="27">
        <f>GETPIVOTDATA("report_count",Pivot!$B$7,"report_name",$C257,"reporting_month",$N257,"master_region",$B257)</f>
        <v>0</v>
      </c>
    </row>
    <row r="258" spans="2:15" s="8" customFormat="1" ht="15.6" hidden="1" x14ac:dyDescent="0.35">
      <c r="B258" s="8" t="str">
        <f t="shared" si="63"/>
        <v>Hamilton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11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2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6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2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5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10</v>
      </c>
    </row>
    <row r="259" spans="2:15" s="8" customFormat="1" ht="15.6" hidden="1" x14ac:dyDescent="0.35">
      <c r="B259" s="8" t="str">
        <f t="shared" si="63"/>
        <v>Hamilton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3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19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8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3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1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4</v>
      </c>
    </row>
    <row r="260" spans="2:15" s="8" customFormat="1" ht="15.6" hidden="1" x14ac:dyDescent="0.35">
      <c r="B260" s="8" t="str">
        <f t="shared" si="63"/>
        <v>Hamilton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5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4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8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2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6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3</v>
      </c>
    </row>
    <row r="261" spans="2:15" s="8" customFormat="1" ht="15.6" hidden="1" x14ac:dyDescent="0.35">
      <c r="B261" s="8" t="str">
        <f t="shared" si="63"/>
        <v>Hamilton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6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2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3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1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2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3</v>
      </c>
    </row>
    <row r="262" spans="2:15" s="8" customFormat="1" ht="15.6" hidden="1" x14ac:dyDescent="0.35">
      <c r="B262" s="8" t="str">
        <f t="shared" si="63"/>
        <v>Hamilton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3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5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6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3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1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2</v>
      </c>
    </row>
    <row r="263" spans="2:15" s="8" customFormat="1" ht="15.6" hidden="1" x14ac:dyDescent="0.35">
      <c r="B263" s="8" t="str">
        <f t="shared" si="63"/>
        <v>Hamilton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2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6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7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6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1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2</v>
      </c>
    </row>
    <row r="264" spans="2:15" s="8" customFormat="1" ht="15.6" hidden="1" x14ac:dyDescent="0.35">
      <c r="D264" s="26"/>
      <c r="E264" s="38">
        <f>SUM(E252:E263)</f>
        <v>47</v>
      </c>
      <c r="F264" s="39"/>
      <c r="G264" s="38">
        <f>SUM(G252:G263)</f>
        <v>88</v>
      </c>
      <c r="H264" s="39"/>
      <c r="I264" s="38">
        <f>SUM(I252:I263)</f>
        <v>93</v>
      </c>
      <c r="J264" s="39"/>
      <c r="K264" s="38">
        <f>SUM(K252:K263)</f>
        <v>35</v>
      </c>
      <c r="L264" s="39"/>
      <c r="M264" s="38">
        <f>SUM(M252:M263)</f>
        <v>35</v>
      </c>
      <c r="N264" s="39"/>
      <c r="O264" s="38">
        <f>SUM(O252:O263)</f>
        <v>39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Hamilton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3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1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3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3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6</v>
      </c>
    </row>
    <row r="267" spans="2:15" s="8" customFormat="1" ht="15.6" hidden="1" x14ac:dyDescent="0.35">
      <c r="B267" s="8" t="str">
        <f t="shared" si="70"/>
        <v>Hamilton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2</v>
      </c>
      <c r="F267" s="26">
        <f t="shared" si="72"/>
        <v>42491</v>
      </c>
      <c r="G267" s="27">
        <f>GETPIVOTDATA("report_count",Pivot!$B$7,"report_name",$C267,"reporting_month",$F267,"master_region",$B267)</f>
        <v>0</v>
      </c>
      <c r="H267" s="26">
        <f t="shared" si="73"/>
        <v>42125</v>
      </c>
      <c r="I267" s="27">
        <f>GETPIVOTDATA("report_count",Pivot!$B$7,"report_name",$C267,"reporting_month",$H267,"master_region",$B267)</f>
        <v>5</v>
      </c>
      <c r="J267" s="26">
        <f t="shared" si="74"/>
        <v>41760</v>
      </c>
      <c r="K267" s="27">
        <f>GETPIVOTDATA("report_count",Pivot!$B$7,"report_name",$C267,"reporting_month",$J267,"master_region",$B267)</f>
        <v>2</v>
      </c>
      <c r="L267" s="26">
        <f t="shared" si="75"/>
        <v>41395</v>
      </c>
      <c r="M267" s="27">
        <f>GETPIVOTDATA("report_count",Pivot!$B$7,"report_name",$C267,"reporting_month",$L267,"master_region",$B267)</f>
        <v>3</v>
      </c>
      <c r="N267" s="26">
        <f t="shared" si="76"/>
        <v>41030</v>
      </c>
      <c r="O267" s="27">
        <f>GETPIVOTDATA("report_count",Pivot!$B$7,"report_name",$C267,"reporting_month",$N267,"master_region",$B267)</f>
        <v>4</v>
      </c>
    </row>
    <row r="268" spans="2:15" s="8" customFormat="1" ht="15.6" hidden="1" x14ac:dyDescent="0.35">
      <c r="B268" s="8" t="str">
        <f t="shared" si="70"/>
        <v>Hamilton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0</v>
      </c>
      <c r="F268" s="26">
        <f t="shared" si="72"/>
        <v>42522</v>
      </c>
      <c r="G268" s="27">
        <f>GETPIVOTDATA("report_count",Pivot!$B$7,"report_name",$C268,"reporting_month",$F268,"master_region",$B268)</f>
        <v>1</v>
      </c>
      <c r="H268" s="26">
        <f t="shared" si="73"/>
        <v>42156</v>
      </c>
      <c r="I268" s="27">
        <f>GETPIVOTDATA("report_count",Pivot!$B$7,"report_name",$C268,"reporting_month",$H268,"master_region",$B268)</f>
        <v>4</v>
      </c>
      <c r="J268" s="26">
        <f t="shared" si="74"/>
        <v>41791</v>
      </c>
      <c r="K268" s="27">
        <f>GETPIVOTDATA("report_count",Pivot!$B$7,"report_name",$C268,"reporting_month",$J268,"master_region",$B268)</f>
        <v>5</v>
      </c>
      <c r="L268" s="26">
        <f t="shared" si="75"/>
        <v>41426</v>
      </c>
      <c r="M268" s="27">
        <f>GETPIVOTDATA("report_count",Pivot!$B$7,"report_name",$C268,"reporting_month",$L268,"master_region",$B268)</f>
        <v>2</v>
      </c>
      <c r="N268" s="26">
        <f t="shared" si="76"/>
        <v>41061</v>
      </c>
      <c r="O268" s="27">
        <f>GETPIVOTDATA("report_count",Pivot!$B$7,"report_name",$C268,"reporting_month",$N268,"master_region",$B268)</f>
        <v>4</v>
      </c>
    </row>
    <row r="269" spans="2:15" s="8" customFormat="1" ht="15.6" hidden="1" x14ac:dyDescent="0.35">
      <c r="B269" s="8" t="str">
        <f t="shared" si="70"/>
        <v>Hamilton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1</v>
      </c>
      <c r="F269" s="26">
        <f t="shared" si="72"/>
        <v>42552</v>
      </c>
      <c r="G269" s="27">
        <f>GETPIVOTDATA("report_count",Pivot!$B$7,"report_name",$C269,"reporting_month",$F269,"master_region",$B269)</f>
        <v>4</v>
      </c>
      <c r="H269" s="26">
        <f t="shared" si="73"/>
        <v>42186</v>
      </c>
      <c r="I269" s="27">
        <f>GETPIVOTDATA("report_count",Pivot!$B$7,"report_name",$C269,"reporting_month",$H269,"master_region",$B269)</f>
        <v>3</v>
      </c>
      <c r="J269" s="26">
        <f t="shared" si="74"/>
        <v>41821</v>
      </c>
      <c r="K269" s="27">
        <f>GETPIVOTDATA("report_count",Pivot!$B$7,"report_name",$C269,"reporting_month",$J269,"master_region",$B269)</f>
        <v>2</v>
      </c>
      <c r="L269" s="26">
        <f t="shared" si="75"/>
        <v>41456</v>
      </c>
      <c r="M269" s="27">
        <f>GETPIVOTDATA("report_count",Pivot!$B$7,"report_name",$C269,"reporting_month",$L269,"master_region",$B269)</f>
        <v>4</v>
      </c>
      <c r="N269" s="26">
        <f t="shared" si="76"/>
        <v>41091</v>
      </c>
      <c r="O269" s="27">
        <f>GETPIVOTDATA("report_count",Pivot!$B$7,"report_name",$C269,"reporting_month",$N269,"master_region",$B269)</f>
        <v>1</v>
      </c>
    </row>
    <row r="270" spans="2:15" s="8" customFormat="1" ht="15.6" hidden="1" x14ac:dyDescent="0.35">
      <c r="B270" s="8" t="str">
        <f t="shared" si="70"/>
        <v>Hamilton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2</v>
      </c>
      <c r="F270" s="26">
        <f t="shared" si="72"/>
        <v>42583</v>
      </c>
      <c r="G270" s="27">
        <f>GETPIVOTDATA("report_count",Pivot!$B$7,"report_name",$C270,"reporting_month",$F270,"master_region",$B270)</f>
        <v>5</v>
      </c>
      <c r="H270" s="26">
        <f t="shared" si="73"/>
        <v>42217</v>
      </c>
      <c r="I270" s="27">
        <f>GETPIVOTDATA("report_count",Pivot!$B$7,"report_name",$C270,"reporting_month",$H270,"master_region",$B270)</f>
        <v>3</v>
      </c>
      <c r="J270" s="26">
        <f t="shared" si="74"/>
        <v>41852</v>
      </c>
      <c r="K270" s="27">
        <f>GETPIVOTDATA("report_count",Pivot!$B$7,"report_name",$C270,"reporting_month",$J270,"master_region",$B270)</f>
        <v>5</v>
      </c>
      <c r="L270" s="26">
        <f t="shared" si="75"/>
        <v>41487</v>
      </c>
      <c r="M270" s="27">
        <f>GETPIVOTDATA("report_count",Pivot!$B$7,"report_name",$C270,"reporting_month",$L270,"master_region",$B270)</f>
        <v>3</v>
      </c>
      <c r="N270" s="26">
        <f t="shared" si="76"/>
        <v>41122</v>
      </c>
      <c r="O270" s="27">
        <f>GETPIVOTDATA("report_count",Pivot!$B$7,"report_name",$C270,"reporting_month",$N270,"master_region",$B270)</f>
        <v>5</v>
      </c>
    </row>
    <row r="271" spans="2:15" s="8" customFormat="1" ht="15.6" hidden="1" x14ac:dyDescent="0.35">
      <c r="B271" s="8" t="str">
        <f t="shared" si="70"/>
        <v>Hamilton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2</v>
      </c>
      <c r="F271" s="26">
        <f t="shared" si="72"/>
        <v>42614</v>
      </c>
      <c r="G271" s="27">
        <f>GETPIVOTDATA("report_count",Pivot!$B$7,"report_name",$C271,"reporting_month",$F271,"master_region",$B271)</f>
        <v>3</v>
      </c>
      <c r="H271" s="26">
        <f t="shared" si="73"/>
        <v>42248</v>
      </c>
      <c r="I271" s="27">
        <f>GETPIVOTDATA("report_count",Pivot!$B$7,"report_name",$C271,"reporting_month",$H271,"master_region",$B271)</f>
        <v>3</v>
      </c>
      <c r="J271" s="26">
        <f t="shared" si="74"/>
        <v>41883</v>
      </c>
      <c r="K271" s="27">
        <f>GETPIVOTDATA("report_count",Pivot!$B$7,"report_name",$C271,"reporting_month",$J271,"master_region",$B271)</f>
        <v>0</v>
      </c>
      <c r="L271" s="26">
        <f t="shared" si="75"/>
        <v>41518</v>
      </c>
      <c r="M271" s="27">
        <f>GETPIVOTDATA("report_count",Pivot!$B$7,"report_name",$C271,"reporting_month",$L271,"master_region",$B271)</f>
        <v>3</v>
      </c>
      <c r="N271" s="26">
        <f t="shared" si="76"/>
        <v>41153</v>
      </c>
      <c r="O271" s="27">
        <f>GETPIVOTDATA("report_count",Pivot!$B$7,"report_name",$C271,"reporting_month",$N271,"master_region",$B271)</f>
        <v>2</v>
      </c>
    </row>
    <row r="272" spans="2:15" s="8" customFormat="1" ht="15.6" hidden="1" x14ac:dyDescent="0.35">
      <c r="B272" s="8" t="str">
        <f t="shared" si="70"/>
        <v>Hamilton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5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3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5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0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4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</v>
      </c>
    </row>
    <row r="273" spans="2:15" s="8" customFormat="1" ht="15.6" hidden="1" x14ac:dyDescent="0.35">
      <c r="B273" s="8" t="str">
        <f t="shared" si="70"/>
        <v>Hamilton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0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5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6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2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6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1</v>
      </c>
    </row>
    <row r="274" spans="2:15" s="8" customFormat="1" ht="15.6" hidden="1" x14ac:dyDescent="0.35">
      <c r="B274" s="8" t="str">
        <f t="shared" si="70"/>
        <v>Hamilton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1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5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5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2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3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</v>
      </c>
    </row>
    <row r="275" spans="2:15" s="8" customFormat="1" ht="15.6" hidden="1" x14ac:dyDescent="0.35">
      <c r="B275" s="8" t="str">
        <f t="shared" si="70"/>
        <v>Hamilton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2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3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4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3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0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1</v>
      </c>
    </row>
    <row r="276" spans="2:15" s="8" customFormat="1" ht="15.6" hidden="1" x14ac:dyDescent="0.35">
      <c r="B276" s="8" t="str">
        <f t="shared" si="70"/>
        <v>Hamilton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2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4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0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2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1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0</v>
      </c>
    </row>
    <row r="277" spans="2:15" s="8" customFormat="1" ht="15.6" hidden="1" x14ac:dyDescent="0.35">
      <c r="B277" s="8" t="str">
        <f t="shared" si="70"/>
        <v>Hamilton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3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1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6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3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2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4</v>
      </c>
    </row>
    <row r="278" spans="2:15" s="8" customFormat="1" ht="15.6" hidden="1" x14ac:dyDescent="0.35">
      <c r="D278" s="26"/>
      <c r="E278" s="38">
        <f>SUM(E266:E277)</f>
        <v>23</v>
      </c>
      <c r="F278" s="39"/>
      <c r="G278" s="38">
        <f>SUM(G266:G277)</f>
        <v>35</v>
      </c>
      <c r="H278" s="39"/>
      <c r="I278" s="38">
        <f>SUM(I266:I277)</f>
        <v>47</v>
      </c>
      <c r="J278" s="39"/>
      <c r="K278" s="38">
        <f>SUM(K266:K277)</f>
        <v>27</v>
      </c>
      <c r="L278" s="39"/>
      <c r="M278" s="38">
        <f>SUM(M266:M277)</f>
        <v>34</v>
      </c>
      <c r="N278" s="39"/>
      <c r="O278" s="38">
        <f>SUM(O266:O277)</f>
        <v>30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Hamilton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120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151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173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138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133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110</v>
      </c>
    </row>
    <row r="281" spans="2:15" s="8" customFormat="1" ht="15.6" hidden="1" x14ac:dyDescent="0.35">
      <c r="B281" s="8" t="str">
        <f t="shared" si="77"/>
        <v>Hamilton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136</v>
      </c>
      <c r="F281" s="26">
        <f t="shared" si="79"/>
        <v>42491</v>
      </c>
      <c r="G281" s="27">
        <f>GETPIVOTDATA("report_count",Pivot!$B$7,"report_name",$C281,"reporting_month",$F281,"master_region",$B281)</f>
        <v>177</v>
      </c>
      <c r="H281" s="26">
        <f t="shared" si="80"/>
        <v>42125</v>
      </c>
      <c r="I281" s="27">
        <f>GETPIVOTDATA("report_count",Pivot!$B$7,"report_name",$C281,"reporting_month",$H281,"master_region",$B281)</f>
        <v>157</v>
      </c>
      <c r="J281" s="26">
        <f t="shared" si="81"/>
        <v>41760</v>
      </c>
      <c r="K281" s="27">
        <f>GETPIVOTDATA("report_count",Pivot!$B$7,"report_name",$C281,"reporting_month",$J281,"master_region",$B281)</f>
        <v>119</v>
      </c>
      <c r="L281" s="26">
        <f t="shared" si="82"/>
        <v>41395</v>
      </c>
      <c r="M281" s="27">
        <f>GETPIVOTDATA("report_count",Pivot!$B$7,"report_name",$C281,"reporting_month",$L281,"master_region",$B281)</f>
        <v>151</v>
      </c>
      <c r="N281" s="26">
        <f t="shared" si="83"/>
        <v>41030</v>
      </c>
      <c r="O281" s="27">
        <f>GETPIVOTDATA("report_count",Pivot!$B$7,"report_name",$C281,"reporting_month",$N281,"master_region",$B281)</f>
        <v>133</v>
      </c>
    </row>
    <row r="282" spans="2:15" s="8" customFormat="1" ht="15.6" hidden="1" x14ac:dyDescent="0.35">
      <c r="B282" s="8" t="str">
        <f t="shared" si="77"/>
        <v>Hamilton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157</v>
      </c>
      <c r="F282" s="26">
        <f t="shared" si="79"/>
        <v>42522</v>
      </c>
      <c r="G282" s="27">
        <f>GETPIVOTDATA("report_count",Pivot!$B$7,"report_name",$C282,"reporting_month",$F282,"master_region",$B282)</f>
        <v>199</v>
      </c>
      <c r="H282" s="26">
        <f t="shared" si="80"/>
        <v>42156</v>
      </c>
      <c r="I282" s="27">
        <f>GETPIVOTDATA("report_count",Pivot!$B$7,"report_name",$C282,"reporting_month",$H282,"master_region",$B282)</f>
        <v>180</v>
      </c>
      <c r="J282" s="26">
        <f t="shared" si="81"/>
        <v>41791</v>
      </c>
      <c r="K282" s="27">
        <f>GETPIVOTDATA("report_count",Pivot!$B$7,"report_name",$C282,"reporting_month",$J282,"master_region",$B282)</f>
        <v>122</v>
      </c>
      <c r="L282" s="26">
        <f t="shared" si="82"/>
        <v>41426</v>
      </c>
      <c r="M282" s="27">
        <f>GETPIVOTDATA("report_count",Pivot!$B$7,"report_name",$C282,"reporting_month",$L282,"master_region",$B282)</f>
        <v>94</v>
      </c>
      <c r="N282" s="26">
        <f t="shared" si="83"/>
        <v>41061</v>
      </c>
      <c r="O282" s="27">
        <f>GETPIVOTDATA("report_count",Pivot!$B$7,"report_name",$C282,"reporting_month",$N282,"master_region",$B282)</f>
        <v>111</v>
      </c>
    </row>
    <row r="283" spans="2:15" s="8" customFormat="1" ht="15.6" hidden="1" x14ac:dyDescent="0.35">
      <c r="B283" s="8" t="str">
        <f t="shared" si="77"/>
        <v>Hamilton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122</v>
      </c>
      <c r="F283" s="26">
        <f t="shared" si="79"/>
        <v>42552</v>
      </c>
      <c r="G283" s="27">
        <f>GETPIVOTDATA("report_count",Pivot!$B$7,"report_name",$C283,"reporting_month",$F283,"master_region",$B283)</f>
        <v>187</v>
      </c>
      <c r="H283" s="26">
        <f t="shared" si="80"/>
        <v>42186</v>
      </c>
      <c r="I283" s="27">
        <f>GETPIVOTDATA("report_count",Pivot!$B$7,"report_name",$C283,"reporting_month",$H283,"master_region",$B283)</f>
        <v>209</v>
      </c>
      <c r="J283" s="26">
        <f t="shared" si="81"/>
        <v>41821</v>
      </c>
      <c r="K283" s="27">
        <f>GETPIVOTDATA("report_count",Pivot!$B$7,"report_name",$C283,"reporting_month",$J283,"master_region",$B283)</f>
        <v>111</v>
      </c>
      <c r="L283" s="26">
        <f t="shared" si="82"/>
        <v>41456</v>
      </c>
      <c r="M283" s="27">
        <f>GETPIVOTDATA("report_count",Pivot!$B$7,"report_name",$C283,"reporting_month",$L283,"master_region",$B283)</f>
        <v>133</v>
      </c>
      <c r="N283" s="26">
        <f t="shared" si="83"/>
        <v>41091</v>
      </c>
      <c r="O283" s="27">
        <f>GETPIVOTDATA("report_count",Pivot!$B$7,"report_name",$C283,"reporting_month",$N283,"master_region",$B283)</f>
        <v>138</v>
      </c>
    </row>
    <row r="284" spans="2:15" s="8" customFormat="1" ht="15.6" hidden="1" x14ac:dyDescent="0.35">
      <c r="B284" s="8" t="str">
        <f t="shared" si="77"/>
        <v>Hamilton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92</v>
      </c>
      <c r="F284" s="26">
        <f t="shared" si="79"/>
        <v>42583</v>
      </c>
      <c r="G284" s="27">
        <f>GETPIVOTDATA("report_count",Pivot!$B$7,"report_name",$C284,"reporting_month",$F284,"master_region",$B284)</f>
        <v>179</v>
      </c>
      <c r="H284" s="26">
        <f t="shared" si="80"/>
        <v>42217</v>
      </c>
      <c r="I284" s="27">
        <f>GETPIVOTDATA("report_count",Pivot!$B$7,"report_name",$C284,"reporting_month",$H284,"master_region",$B284)</f>
        <v>208</v>
      </c>
      <c r="J284" s="26">
        <f t="shared" si="81"/>
        <v>41852</v>
      </c>
      <c r="K284" s="27">
        <f>GETPIVOTDATA("report_count",Pivot!$B$7,"report_name",$C284,"reporting_month",$J284,"master_region",$B284)</f>
        <v>125</v>
      </c>
      <c r="L284" s="26">
        <f t="shared" si="82"/>
        <v>41487</v>
      </c>
      <c r="M284" s="27">
        <f>GETPIVOTDATA("report_count",Pivot!$B$7,"report_name",$C284,"reporting_month",$L284,"master_region",$B284)</f>
        <v>150</v>
      </c>
      <c r="N284" s="26">
        <f t="shared" si="83"/>
        <v>41122</v>
      </c>
      <c r="O284" s="27">
        <f>GETPIVOTDATA("report_count",Pivot!$B$7,"report_name",$C284,"reporting_month",$N284,"master_region",$B284)</f>
        <v>141</v>
      </c>
    </row>
    <row r="285" spans="2:15" s="8" customFormat="1" ht="15.6" hidden="1" x14ac:dyDescent="0.35">
      <c r="B285" s="8" t="str">
        <f t="shared" si="77"/>
        <v>Hamilton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120</v>
      </c>
      <c r="F285" s="26">
        <f t="shared" si="79"/>
        <v>42614</v>
      </c>
      <c r="G285" s="27">
        <f>GETPIVOTDATA("report_count",Pivot!$B$7,"report_name",$C285,"reporting_month",$F285,"master_region",$B285)</f>
        <v>191</v>
      </c>
      <c r="H285" s="26">
        <f t="shared" si="80"/>
        <v>42248</v>
      </c>
      <c r="I285" s="27">
        <f>GETPIVOTDATA("report_count",Pivot!$B$7,"report_name",$C285,"reporting_month",$H285,"master_region",$B285)</f>
        <v>211</v>
      </c>
      <c r="J285" s="26">
        <f t="shared" si="81"/>
        <v>41883</v>
      </c>
      <c r="K285" s="27">
        <f>GETPIVOTDATA("report_count",Pivot!$B$7,"report_name",$C285,"reporting_month",$J285,"master_region",$B285)</f>
        <v>96</v>
      </c>
      <c r="L285" s="26">
        <f t="shared" si="82"/>
        <v>41518</v>
      </c>
      <c r="M285" s="27">
        <f>GETPIVOTDATA("report_count",Pivot!$B$7,"report_name",$C285,"reporting_month",$L285,"master_region",$B285)</f>
        <v>117</v>
      </c>
      <c r="N285" s="26">
        <f t="shared" si="83"/>
        <v>41153</v>
      </c>
      <c r="O285" s="27">
        <f>GETPIVOTDATA("report_count",Pivot!$B$7,"report_name",$C285,"reporting_month",$N285,"master_region",$B285)</f>
        <v>118</v>
      </c>
    </row>
    <row r="286" spans="2:15" s="8" customFormat="1" ht="15.6" hidden="1" x14ac:dyDescent="0.35">
      <c r="B286" s="8" t="str">
        <f t="shared" si="77"/>
        <v>Hamilton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73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118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194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107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113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120</v>
      </c>
    </row>
    <row r="287" spans="2:15" s="8" customFormat="1" ht="15.6" hidden="1" x14ac:dyDescent="0.35">
      <c r="B287" s="8" t="str">
        <f t="shared" si="77"/>
        <v>Hamilton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99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175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193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122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147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136</v>
      </c>
    </row>
    <row r="288" spans="2:15" s="8" customFormat="1" ht="15.6" hidden="1" x14ac:dyDescent="0.35">
      <c r="B288" s="8" t="str">
        <f t="shared" si="77"/>
        <v>Hamilton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126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220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165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126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128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125</v>
      </c>
    </row>
    <row r="289" spans="2:15" s="8" customFormat="1" ht="15.6" hidden="1" x14ac:dyDescent="0.35">
      <c r="B289" s="8" t="str">
        <f t="shared" si="77"/>
        <v>Hamilton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85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60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107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104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89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81</v>
      </c>
    </row>
    <row r="290" spans="2:15" s="8" customFormat="1" ht="15.6" hidden="1" x14ac:dyDescent="0.35">
      <c r="B290" s="8" t="str">
        <f t="shared" si="77"/>
        <v>Hamilton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91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69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117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105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85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92</v>
      </c>
    </row>
    <row r="291" spans="2:15" s="8" customFormat="1" ht="15.6" hidden="1" x14ac:dyDescent="0.35">
      <c r="B291" s="8" t="str">
        <f t="shared" si="77"/>
        <v>Hamilton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128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153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165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152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122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133</v>
      </c>
    </row>
    <row r="292" spans="2:15" s="8" customFormat="1" ht="15.6" hidden="1" x14ac:dyDescent="0.35">
      <c r="D292" s="26"/>
      <c r="E292" s="38">
        <f>SUM(E280:E291)</f>
        <v>1349</v>
      </c>
      <c r="F292" s="39"/>
      <c r="G292" s="38">
        <f>SUM(G280:G291)</f>
        <v>1879</v>
      </c>
      <c r="H292" s="39"/>
      <c r="I292" s="38">
        <f>SUM(I280:I291)</f>
        <v>2079</v>
      </c>
      <c r="J292" s="39"/>
      <c r="K292" s="38">
        <f>SUM(K280:K291)</f>
        <v>1427</v>
      </c>
      <c r="L292" s="39"/>
      <c r="M292" s="38">
        <f>SUM(M280:M291)</f>
        <v>1462</v>
      </c>
      <c r="N292" s="39"/>
      <c r="O292" s="38">
        <f>SUM(O280:O291)</f>
        <v>1438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5">
        <f>M249</f>
        <v>4027</v>
      </c>
      <c r="G317" s="48">
        <f>M264</f>
        <v>35</v>
      </c>
      <c r="H317" s="48">
        <f>M278</f>
        <v>34</v>
      </c>
      <c r="I317" s="45">
        <f>M292</f>
        <v>1462</v>
      </c>
    </row>
    <row r="318" spans="5:9" s="8" customFormat="1" ht="15.6" x14ac:dyDescent="0.35">
      <c r="E318" s="35">
        <f>C34</f>
        <v>42064</v>
      </c>
      <c r="F318" s="46">
        <f>K249</f>
        <v>3913</v>
      </c>
      <c r="G318" s="49">
        <f>K264</f>
        <v>35</v>
      </c>
      <c r="H318" s="49">
        <f>K278</f>
        <v>27</v>
      </c>
      <c r="I318" s="46">
        <f>K292</f>
        <v>1427</v>
      </c>
    </row>
    <row r="319" spans="5:9" s="8" customFormat="1" ht="15.6" x14ac:dyDescent="0.35">
      <c r="E319" s="32">
        <f>C35</f>
        <v>42430</v>
      </c>
      <c r="F319" s="45">
        <f>I249</f>
        <v>4968</v>
      </c>
      <c r="G319" s="48">
        <f>I264</f>
        <v>93</v>
      </c>
      <c r="H319" s="48">
        <f>I278</f>
        <v>47</v>
      </c>
      <c r="I319" s="45">
        <f>I292</f>
        <v>2079</v>
      </c>
    </row>
    <row r="320" spans="5:9" s="8" customFormat="1" ht="15.6" x14ac:dyDescent="0.35">
      <c r="E320" s="35">
        <f>C36</f>
        <v>42795</v>
      </c>
      <c r="F320" s="46">
        <f>G249</f>
        <v>4500</v>
      </c>
      <c r="G320" s="49">
        <f>G264</f>
        <v>88</v>
      </c>
      <c r="H320" s="49">
        <f>G278</f>
        <v>35</v>
      </c>
      <c r="I320" s="46">
        <f>G292</f>
        <v>1879</v>
      </c>
    </row>
    <row r="321" spans="3:9" s="8" customFormat="1" ht="15.6" x14ac:dyDescent="0.35">
      <c r="E321" s="32">
        <f>C37</f>
        <v>43160</v>
      </c>
      <c r="F321" s="45">
        <f>E249</f>
        <v>3450</v>
      </c>
      <c r="G321" s="48">
        <f>E264</f>
        <v>47</v>
      </c>
      <c r="H321" s="48">
        <f>E278</f>
        <v>23</v>
      </c>
      <c r="I321" s="45">
        <f>E292</f>
        <v>1349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0.72454120187117665</v>
      </c>
      <c r="E324" s="42">
        <f>G317/SUM($F317:$I317)</f>
        <v>6.2972292191435771E-3</v>
      </c>
      <c r="F324" s="42">
        <f>H317/SUM($F317:$I317)</f>
        <v>6.1173083843109035E-3</v>
      </c>
      <c r="G324" s="42">
        <f>I317/SUM($F317:$I317)</f>
        <v>0.26304426052536883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0.72436134764901883</v>
      </c>
      <c r="E325" s="42">
        <f>G318/SUM($F318:$I318)</f>
        <v>6.479081821547575E-3</v>
      </c>
      <c r="F325" s="42">
        <f>H318/SUM($F318:$I318)</f>
        <v>4.9981488337652721E-3</v>
      </c>
      <c r="G325" s="42">
        <f>I318/SUM($F318:$I318)</f>
        <v>0.26416142169566825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0.6912480868234312</v>
      </c>
      <c r="E326" s="42">
        <f>G319/SUM($F319:$I319)</f>
        <v>1.2940030610825101E-2</v>
      </c>
      <c r="F326" s="42">
        <f>H319/SUM($F319:$I319)</f>
        <v>6.5395853624599974E-3</v>
      </c>
      <c r="G326" s="42">
        <f>I319/SUM($F319:$I319)</f>
        <v>0.28927229720328368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0.6920947400799754</v>
      </c>
      <c r="E327" s="42">
        <f>G320/SUM($F320:$I320)</f>
        <v>1.353429713934174E-2</v>
      </c>
      <c r="F327" s="42">
        <f>H320/SUM($F320:$I320)</f>
        <v>5.38295908951092E-3</v>
      </c>
      <c r="G327" s="42">
        <f>I320/SUM($F320:$I320)</f>
        <v>0.28898800369117195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0.70856438693776957</v>
      </c>
      <c r="E328" s="42">
        <f>G321/SUM($F321:$I321)</f>
        <v>9.6529061408913534E-3</v>
      </c>
      <c r="F328" s="42">
        <f>H321/SUM($F321:$I321)</f>
        <v>4.7237625795851302E-3</v>
      </c>
      <c r="G328" s="42">
        <f>I321/SUM($F321:$I321)</f>
        <v>0.27705894434175393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87CC-E589-43AD-BB67-45A76FA8D48D}">
  <sheetPr codeName="Sheet9"/>
  <dimension ref="A1:R433"/>
  <sheetViews>
    <sheetView showGridLines="0" zoomScale="70" zoomScaleNormal="70" workbookViewId="0">
      <selection activeCell="C209" sqref="C209"/>
    </sheetView>
  </sheetViews>
  <sheetFormatPr defaultColWidth="0" defaultRowHeight="14.4" customHeight="1" zeroHeight="1" x14ac:dyDescent="0.3"/>
  <cols>
    <col min="1" max="1" width="2.77734375" customWidth="1"/>
    <col min="2" max="2" width="12.109375" hidden="1" customWidth="1"/>
    <col min="3" max="3" width="15.109375" customWidth="1"/>
    <col min="4" max="5" width="28.88671875" customWidth="1"/>
    <col min="6" max="6" width="30.33203125" customWidth="1"/>
    <col min="7" max="10" width="28.88671875" customWidth="1"/>
    <col min="11" max="11" width="13.109375" customWidth="1"/>
    <col min="12" max="12" width="8.88671875" customWidth="1"/>
    <col min="13" max="15" width="11.6640625" customWidth="1"/>
    <col min="16" max="18" width="8.88671875" customWidth="1"/>
    <col min="19" max="16384" width="8.88671875" hidden="1"/>
  </cols>
  <sheetData>
    <row r="1" spans="1:18" s="3" customFormat="1" x14ac:dyDescent="0.3"/>
    <row r="2" spans="1:18" s="3" customFormat="1" ht="45.6" x14ac:dyDescent="0.3">
      <c r="C2" s="16" t="str">
        <f>$B$6&amp;" mortgage overview"</f>
        <v>Tauranga mortgage overview</v>
      </c>
    </row>
    <row r="3" spans="1:18" s="17" customFormat="1" ht="3" customHeight="1" x14ac:dyDescent="0.3">
      <c r="A3" s="3"/>
      <c r="B3" s="3"/>
    </row>
    <row r="4" spans="1:18" s="8" customFormat="1" ht="15.6" x14ac:dyDescent="0.35">
      <c r="O4" s="22"/>
      <c r="P4" s="22"/>
      <c r="Q4" s="22"/>
      <c r="R4" s="22"/>
    </row>
    <row r="5" spans="1:18" s="8" customFormat="1" ht="15.6" x14ac:dyDescent="0.35">
      <c r="O5" s="22"/>
      <c r="P5" s="22"/>
      <c r="Q5" s="22"/>
      <c r="R5" s="22"/>
    </row>
    <row r="6" spans="1:18" s="8" customFormat="1" ht="37.799999999999997" x14ac:dyDescent="0.85">
      <c r="B6" s="23" t="s">
        <v>2</v>
      </c>
      <c r="C6" s="7" t="str">
        <f>$B$6&amp;" residential mortgage registrations"</f>
        <v>Tauranga residential mortgage registrations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2"/>
    </row>
    <row r="7" spans="1:18" s="8" customFormat="1" ht="15.6" hidden="1" x14ac:dyDescent="0.35">
      <c r="D7" s="8" t="s">
        <v>25</v>
      </c>
      <c r="F7" s="8" t="s">
        <v>25</v>
      </c>
      <c r="H7" s="8" t="s">
        <v>25</v>
      </c>
      <c r="J7" s="8" t="s">
        <v>25</v>
      </c>
      <c r="L7" s="8" t="s">
        <v>25</v>
      </c>
      <c r="N7" s="8" t="s">
        <v>25</v>
      </c>
    </row>
    <row r="8" spans="1:18" s="8" customFormat="1" ht="15.6" hidden="1" x14ac:dyDescent="0.35">
      <c r="B8" s="8" t="str">
        <f t="shared" ref="B8:B37" si="0">$B$6</f>
        <v>Tauranga</v>
      </c>
      <c r="C8" s="26">
        <f t="shared" ref="C8:C17" si="1">DATE(YEAR(C9),MONTH(C9)-1,DAY(C9))</f>
        <v>42826</v>
      </c>
      <c r="D8" s="27">
        <f>GETPIVOTDATA("report_count",Pivot!$B$7,"report_name","Mortgage Registrations","reporting_month",$C8,"master_region",$B8)</f>
        <v>385</v>
      </c>
      <c r="E8" s="26">
        <f t="shared" ref="E8:G13" si="2">DATE(YEAR(E9),MONTH(E9)-1,DAY(E9))</f>
        <v>42461</v>
      </c>
      <c r="F8" s="27">
        <f>GETPIVOTDATA("report_count",Pivot!$B$7,"report_name","Mortgage Registrations","reporting_month",$E8,"master_region",$B8)</f>
        <v>579</v>
      </c>
      <c r="G8" s="26">
        <f t="shared" si="2"/>
        <v>42095</v>
      </c>
      <c r="H8" s="27">
        <f>GETPIVOTDATA("report_count",Pivot!$B$7,"report_name","Mortgage Registrations","reporting_month",$G8,"master_region",$B8)</f>
        <v>425</v>
      </c>
      <c r="I8" s="26">
        <f t="shared" ref="I8:I13" si="3">DATE(YEAR(I9),MONTH(I9)-1,DAY(I9))</f>
        <v>41730</v>
      </c>
      <c r="J8" s="27">
        <f>GETPIVOTDATA("report_count",Pivot!$B$7,"report_name","Mortgage Registrations","reporting_month",$I8,"master_region",$B8)</f>
        <v>357</v>
      </c>
      <c r="K8" s="26">
        <f t="shared" ref="K8:K13" si="4">DATE(YEAR(K9),MONTH(K9)-1,DAY(K9))</f>
        <v>41365</v>
      </c>
      <c r="L8" s="27">
        <f>GETPIVOTDATA("report_count",Pivot!$B$7,"report_name","Mortgage Registrations","reporting_month",$K8,"master_region",$B8)</f>
        <v>415</v>
      </c>
      <c r="M8" s="26">
        <f t="shared" ref="M8:M13" si="5">DATE(YEAR(M9),MONTH(M9)-1,DAY(M9))</f>
        <v>41000</v>
      </c>
      <c r="N8" s="27">
        <f>GETPIVOTDATA("report_count",Pivot!$B$7,"report_name","Mortgage Registrations","reporting_month",$M8,"master_region",$B8)</f>
        <v>302</v>
      </c>
    </row>
    <row r="9" spans="1:18" s="8" customFormat="1" ht="15.6" hidden="1" x14ac:dyDescent="0.35">
      <c r="B9" s="8" t="str">
        <f t="shared" si="0"/>
        <v>Tauranga</v>
      </c>
      <c r="C9" s="26">
        <f t="shared" si="1"/>
        <v>42856</v>
      </c>
      <c r="D9" s="27">
        <f>GETPIVOTDATA("report_count",Pivot!$B$7,"report_name","Mortgage Registrations","reporting_month",$C9,"master_region",$B9)</f>
        <v>395</v>
      </c>
      <c r="E9" s="26">
        <f t="shared" si="2"/>
        <v>42491</v>
      </c>
      <c r="F9" s="27">
        <f>GETPIVOTDATA("report_count",Pivot!$B$7,"report_name","Mortgage Registrations","reporting_month",$E9,"master_region",$B9)</f>
        <v>568</v>
      </c>
      <c r="G9" s="26">
        <f t="shared" si="2"/>
        <v>42125</v>
      </c>
      <c r="H9" s="27">
        <f>GETPIVOTDATA("report_count",Pivot!$B$7,"report_name","Mortgage Registrations","reporting_month",$G9,"master_region",$B9)</f>
        <v>506</v>
      </c>
      <c r="I9" s="26">
        <f t="shared" si="3"/>
        <v>41760</v>
      </c>
      <c r="J9" s="27">
        <f>GETPIVOTDATA("report_count",Pivot!$B$7,"report_name","Mortgage Registrations","reporting_month",$I9,"master_region",$B9)</f>
        <v>419</v>
      </c>
      <c r="K9" s="26">
        <f t="shared" si="4"/>
        <v>41395</v>
      </c>
      <c r="L9" s="27">
        <f>GETPIVOTDATA("report_count",Pivot!$B$7,"report_name","Mortgage Registrations","reporting_month",$K9,"master_region",$B9)</f>
        <v>410</v>
      </c>
      <c r="M9" s="26">
        <f t="shared" si="5"/>
        <v>41030</v>
      </c>
      <c r="N9" s="27">
        <f>GETPIVOTDATA("report_count",Pivot!$B$7,"report_name","Mortgage Registrations","reporting_month",$M9,"master_region",$B9)</f>
        <v>387</v>
      </c>
    </row>
    <row r="10" spans="1:18" s="8" customFormat="1" ht="15.6" hidden="1" x14ac:dyDescent="0.35">
      <c r="B10" s="8" t="str">
        <f t="shared" si="0"/>
        <v>Tauranga</v>
      </c>
      <c r="C10" s="26">
        <f t="shared" si="1"/>
        <v>42887</v>
      </c>
      <c r="D10" s="27">
        <f>GETPIVOTDATA("report_count",Pivot!$B$7,"report_name","Mortgage Registrations","reporting_month",$C10,"master_region",$B10)</f>
        <v>463</v>
      </c>
      <c r="E10" s="26">
        <f t="shared" si="2"/>
        <v>42522</v>
      </c>
      <c r="F10" s="27">
        <f>GETPIVOTDATA("report_count",Pivot!$B$7,"report_name","Mortgage Registrations","reporting_month",$E10,"master_region",$B10)</f>
        <v>504</v>
      </c>
      <c r="G10" s="26">
        <f t="shared" si="2"/>
        <v>42156</v>
      </c>
      <c r="H10" s="27">
        <f>GETPIVOTDATA("report_count",Pivot!$B$7,"report_name","Mortgage Registrations","reporting_month",$G10,"master_region",$B10)</f>
        <v>457</v>
      </c>
      <c r="I10" s="26">
        <f t="shared" si="3"/>
        <v>41791</v>
      </c>
      <c r="J10" s="27">
        <f>GETPIVOTDATA("report_count",Pivot!$B$7,"report_name","Mortgage Registrations","reporting_month",$I10,"master_region",$B10)</f>
        <v>356</v>
      </c>
      <c r="K10" s="26">
        <f t="shared" si="4"/>
        <v>41426</v>
      </c>
      <c r="L10" s="27">
        <f>GETPIVOTDATA("report_count",Pivot!$B$7,"report_name","Mortgage Registrations","reporting_month",$K10,"master_region",$B10)</f>
        <v>334</v>
      </c>
      <c r="M10" s="26">
        <f t="shared" si="5"/>
        <v>41061</v>
      </c>
      <c r="N10" s="27">
        <f>GETPIVOTDATA("report_count",Pivot!$B$7,"report_name","Mortgage Registrations","reporting_month",$M10,"master_region",$B10)</f>
        <v>363</v>
      </c>
    </row>
    <row r="11" spans="1:18" s="8" customFormat="1" ht="15.6" hidden="1" x14ac:dyDescent="0.35">
      <c r="B11" s="8" t="str">
        <f t="shared" si="0"/>
        <v>Tauranga</v>
      </c>
      <c r="C11" s="26">
        <f t="shared" si="1"/>
        <v>42917</v>
      </c>
      <c r="D11" s="27">
        <f>GETPIVOTDATA("report_count",Pivot!$B$7,"report_name","Mortgage Registrations","reporting_month",$C11,"master_region",$B11)</f>
        <v>350</v>
      </c>
      <c r="E11" s="26">
        <f t="shared" si="2"/>
        <v>42552</v>
      </c>
      <c r="F11" s="27">
        <f>GETPIVOTDATA("report_count",Pivot!$B$7,"report_name","Mortgage Registrations","reporting_month",$E11,"master_region",$B11)</f>
        <v>544</v>
      </c>
      <c r="G11" s="26">
        <f t="shared" si="2"/>
        <v>42186</v>
      </c>
      <c r="H11" s="27">
        <f>GETPIVOTDATA("report_count",Pivot!$B$7,"report_name","Mortgage Registrations","reporting_month",$G11,"master_region",$B11)</f>
        <v>588</v>
      </c>
      <c r="I11" s="26">
        <f t="shared" si="3"/>
        <v>41821</v>
      </c>
      <c r="J11" s="27">
        <f>GETPIVOTDATA("report_count",Pivot!$B$7,"report_name","Mortgage Registrations","reporting_month",$I11,"master_region",$B11)</f>
        <v>388</v>
      </c>
      <c r="K11" s="26">
        <f t="shared" si="4"/>
        <v>41456</v>
      </c>
      <c r="L11" s="27">
        <f>GETPIVOTDATA("report_count",Pivot!$B$7,"report_name","Mortgage Registrations","reporting_month",$K11,"master_region",$B11)</f>
        <v>408</v>
      </c>
      <c r="M11" s="26">
        <f t="shared" si="5"/>
        <v>41091</v>
      </c>
      <c r="N11" s="27">
        <f>GETPIVOTDATA("report_count",Pivot!$B$7,"report_name","Mortgage Registrations","reporting_month",$M11,"master_region",$B11)</f>
        <v>358</v>
      </c>
    </row>
    <row r="12" spans="1:18" s="8" customFormat="1" ht="15.6" hidden="1" x14ac:dyDescent="0.35">
      <c r="B12" s="8" t="str">
        <f t="shared" si="0"/>
        <v>Tauranga</v>
      </c>
      <c r="C12" s="26">
        <f t="shared" si="1"/>
        <v>42948</v>
      </c>
      <c r="D12" s="27">
        <f>GETPIVOTDATA("report_count",Pivot!$B$7,"report_name","Mortgage Registrations","reporting_month",$C12,"master_region",$B12)</f>
        <v>383</v>
      </c>
      <c r="E12" s="26">
        <f t="shared" si="2"/>
        <v>42583</v>
      </c>
      <c r="F12" s="27">
        <f>GETPIVOTDATA("report_count",Pivot!$B$7,"report_name","Mortgage Registrations","reporting_month",$E12,"master_region",$B12)</f>
        <v>550</v>
      </c>
      <c r="G12" s="26">
        <f t="shared" si="2"/>
        <v>42217</v>
      </c>
      <c r="H12" s="27">
        <f>GETPIVOTDATA("report_count",Pivot!$B$7,"report_name","Mortgage Registrations","reporting_month",$G12,"master_region",$B12)</f>
        <v>518</v>
      </c>
      <c r="I12" s="26">
        <f t="shared" si="3"/>
        <v>41852</v>
      </c>
      <c r="J12" s="27">
        <f>GETPIVOTDATA("report_count",Pivot!$B$7,"report_name","Mortgage Registrations","reporting_month",$I12,"master_region",$B12)</f>
        <v>345</v>
      </c>
      <c r="K12" s="26">
        <f t="shared" si="4"/>
        <v>41487</v>
      </c>
      <c r="L12" s="27">
        <f>GETPIVOTDATA("report_count",Pivot!$B$7,"report_name","Mortgage Registrations","reporting_month",$K12,"master_region",$B12)</f>
        <v>367</v>
      </c>
      <c r="M12" s="26">
        <f t="shared" si="5"/>
        <v>41122</v>
      </c>
      <c r="N12" s="27">
        <f>GETPIVOTDATA("report_count",Pivot!$B$7,"report_name","Mortgage Registrations","reporting_month",$M12,"master_region",$B12)</f>
        <v>390</v>
      </c>
    </row>
    <row r="13" spans="1:18" s="8" customFormat="1" ht="15.6" hidden="1" x14ac:dyDescent="0.35">
      <c r="B13" s="8" t="str">
        <f t="shared" si="0"/>
        <v>Tauranga</v>
      </c>
      <c r="C13" s="26">
        <f t="shared" si="1"/>
        <v>42979</v>
      </c>
      <c r="D13" s="27">
        <f>GETPIVOTDATA("report_count",Pivot!$B$7,"report_name","Mortgage Registrations","reporting_month",$C13,"master_region",$B13)</f>
        <v>346</v>
      </c>
      <c r="E13" s="26">
        <f t="shared" si="2"/>
        <v>42614</v>
      </c>
      <c r="F13" s="27">
        <f>GETPIVOTDATA("report_count",Pivot!$B$7,"report_name","Mortgage Registrations","reporting_month",$E13,"master_region",$B13)</f>
        <v>511</v>
      </c>
      <c r="G13" s="26">
        <f t="shared" si="2"/>
        <v>42248</v>
      </c>
      <c r="H13" s="27">
        <f>GETPIVOTDATA("report_count",Pivot!$B$7,"report_name","Mortgage Registrations","reporting_month",$G13,"master_region",$B13)</f>
        <v>507</v>
      </c>
      <c r="I13" s="26">
        <f t="shared" si="3"/>
        <v>41883</v>
      </c>
      <c r="J13" s="27">
        <f>GETPIVOTDATA("report_count",Pivot!$B$7,"report_name","Mortgage Registrations","reporting_month",$I13,"master_region",$B13)</f>
        <v>392</v>
      </c>
      <c r="K13" s="26">
        <f t="shared" si="4"/>
        <v>41518</v>
      </c>
      <c r="L13" s="27">
        <f>GETPIVOTDATA("report_count",Pivot!$B$7,"report_name","Mortgage Registrations","reporting_month",$K13,"master_region",$B13)</f>
        <v>372</v>
      </c>
      <c r="M13" s="26">
        <f t="shared" si="5"/>
        <v>41153</v>
      </c>
      <c r="N13" s="27">
        <f>GETPIVOTDATA("report_count",Pivot!$B$7,"report_name","Mortgage Registrations","reporting_month",$M13,"master_region",$B13)</f>
        <v>256</v>
      </c>
    </row>
    <row r="14" spans="1:18" s="8" customFormat="1" ht="15.6" hidden="1" x14ac:dyDescent="0.35">
      <c r="B14" s="8" t="str">
        <f t="shared" si="0"/>
        <v>Tauranga</v>
      </c>
      <c r="C14" s="26">
        <f t="shared" si="1"/>
        <v>43009</v>
      </c>
      <c r="D14" s="27">
        <f>GETPIVOTDATA("report_count",Pivot!$B$7,"report_name","Mortgage Registrations","reporting_month",$C14,"master_region",$B14)</f>
        <v>324</v>
      </c>
      <c r="E14" s="26">
        <f>DATE(YEAR(E15),MONTH(E15)-1,DAY(E15))</f>
        <v>42644</v>
      </c>
      <c r="F14" s="27">
        <f>GETPIVOTDATA("report_count",Pivot!$B$7,"report_name","Mortgage Registrations","reporting_month",$E14,"master_region",$B14)</f>
        <v>479</v>
      </c>
      <c r="G14" s="26">
        <f>DATE(YEAR(G15),MONTH(G15)-1,DAY(G15))</f>
        <v>42278</v>
      </c>
      <c r="H14" s="27">
        <f>GETPIVOTDATA("report_count",Pivot!$B$7,"report_name","Mortgage Registrations","reporting_month",$G14,"master_region",$B14)</f>
        <v>621</v>
      </c>
      <c r="I14" s="26">
        <f>DATE(YEAR(I15),MONTH(I15)-1,DAY(I15))</f>
        <v>41913</v>
      </c>
      <c r="J14" s="27">
        <f>GETPIVOTDATA("report_count",Pivot!$B$7,"report_name","Mortgage Registrations","reporting_month",$I14,"master_region",$B14)</f>
        <v>395</v>
      </c>
      <c r="K14" s="26">
        <f>DATE(YEAR(K15),MONTH(K15)-1,DAY(K15))</f>
        <v>41548</v>
      </c>
      <c r="L14" s="27">
        <f>GETPIVOTDATA("report_count",Pivot!$B$7,"report_name","Mortgage Registrations","reporting_month",$K14,"master_region",$B14)</f>
        <v>362</v>
      </c>
      <c r="M14" s="26">
        <f>DATE(YEAR(M15),MONTH(M15)-1,DAY(M15))</f>
        <v>41183</v>
      </c>
      <c r="N14" s="27">
        <f>GETPIVOTDATA("report_count",Pivot!$B$7,"report_name","Mortgage Registrations","reporting_month",$M14,"master_region",$B14)</f>
        <v>365</v>
      </c>
    </row>
    <row r="15" spans="1:18" s="8" customFormat="1" ht="15.6" hidden="1" x14ac:dyDescent="0.35">
      <c r="B15" s="8" t="str">
        <f t="shared" si="0"/>
        <v>Tauranga</v>
      </c>
      <c r="C15" s="26">
        <f t="shared" si="1"/>
        <v>43040</v>
      </c>
      <c r="D15" s="27">
        <f>GETPIVOTDATA("report_count",Pivot!$B$7,"report_name","Mortgage Registrations","reporting_month",$C15,"master_region",$B15)</f>
        <v>309</v>
      </c>
      <c r="E15" s="26">
        <f>DATE(YEAR(E16),MONTH(E16)-1,DAY(E16))</f>
        <v>42675</v>
      </c>
      <c r="F15" s="27">
        <f>GETPIVOTDATA("report_count",Pivot!$B$7,"report_name","Mortgage Registrations","reporting_month",$E15,"master_region",$B15)</f>
        <v>402</v>
      </c>
      <c r="G15" s="26">
        <f>DATE(YEAR(G16),MONTH(G16)-1,DAY(G16))</f>
        <v>42309</v>
      </c>
      <c r="H15" s="27">
        <f>GETPIVOTDATA("report_count",Pivot!$B$7,"report_name","Mortgage Registrations","reporting_month",$G15,"master_region",$B15)</f>
        <v>641</v>
      </c>
      <c r="I15" s="26">
        <f>DATE(YEAR(I16),MONTH(I16)-1,DAY(I16))</f>
        <v>41944</v>
      </c>
      <c r="J15" s="27">
        <f>GETPIVOTDATA("report_count",Pivot!$B$7,"report_name","Mortgage Registrations","reporting_month",$I15,"master_region",$B15)</f>
        <v>430</v>
      </c>
      <c r="K15" s="26">
        <f>DATE(YEAR(K16),MONTH(K16)-1,DAY(K16))</f>
        <v>41579</v>
      </c>
      <c r="L15" s="27">
        <f>GETPIVOTDATA("report_count",Pivot!$B$7,"report_name","Mortgage Registrations","reporting_month",$K15,"master_region",$B15)</f>
        <v>398</v>
      </c>
      <c r="M15" s="26">
        <f>DATE(YEAR(M16),MONTH(M16)-1,DAY(M16))</f>
        <v>41214</v>
      </c>
      <c r="N15" s="27">
        <f>GETPIVOTDATA("report_count",Pivot!$B$7,"report_name","Mortgage Registrations","reporting_month",$M15,"master_region",$B15)</f>
        <v>376</v>
      </c>
    </row>
    <row r="16" spans="1:18" s="8" customFormat="1" ht="15.6" hidden="1" x14ac:dyDescent="0.35">
      <c r="B16" s="8" t="str">
        <f t="shared" si="0"/>
        <v>Tauranga</v>
      </c>
      <c r="C16" s="26">
        <f t="shared" si="1"/>
        <v>43070</v>
      </c>
      <c r="D16" s="27">
        <f>GETPIVOTDATA("report_count",Pivot!$B$7,"report_name","Mortgage Registrations","reporting_month",$C16,"master_region",$B16)</f>
        <v>370</v>
      </c>
      <c r="E16" s="26">
        <f>DATE(YEAR(E17),MONTH(E17)-1,DAY(E17))</f>
        <v>42705</v>
      </c>
      <c r="F16" s="27">
        <f>GETPIVOTDATA("report_count",Pivot!$B$7,"report_name","Mortgage Registrations","reporting_month",$E16,"master_region",$B16)</f>
        <v>569</v>
      </c>
      <c r="G16" s="26">
        <f>DATE(YEAR(G17),MONTH(G17)-1,DAY(G17))</f>
        <v>42339</v>
      </c>
      <c r="H16" s="27">
        <f>GETPIVOTDATA("report_count",Pivot!$B$7,"report_name","Mortgage Registrations","reporting_month",$G16,"master_region",$B16)</f>
        <v>631</v>
      </c>
      <c r="I16" s="26">
        <f>DATE(YEAR(I17),MONTH(I17)-1,DAY(I17))</f>
        <v>41974</v>
      </c>
      <c r="J16" s="27">
        <f>GETPIVOTDATA("report_count",Pivot!$B$7,"report_name","Mortgage Registrations","reporting_month",$I16,"master_region",$B16)</f>
        <v>521</v>
      </c>
      <c r="K16" s="26">
        <f>DATE(YEAR(K17),MONTH(K17)-1,DAY(K17))</f>
        <v>41609</v>
      </c>
      <c r="L16" s="27">
        <f>GETPIVOTDATA("report_count",Pivot!$B$7,"report_name","Mortgage Registrations","reporting_month",$K16,"master_region",$B16)</f>
        <v>414</v>
      </c>
      <c r="M16" s="26">
        <f>DATE(YEAR(M17),MONTH(M17)-1,DAY(M17))</f>
        <v>41244</v>
      </c>
      <c r="N16" s="27">
        <f>GETPIVOTDATA("report_count",Pivot!$B$7,"report_name","Mortgage Registrations","reporting_month",$M16,"master_region",$B16)</f>
        <v>388</v>
      </c>
    </row>
    <row r="17" spans="2:14" s="8" customFormat="1" ht="15.6" hidden="1" x14ac:dyDescent="0.35">
      <c r="B17" s="8" t="str">
        <f t="shared" si="0"/>
        <v>Tauranga</v>
      </c>
      <c r="C17" s="26">
        <f t="shared" si="1"/>
        <v>43101</v>
      </c>
      <c r="D17" s="27">
        <f>GETPIVOTDATA("report_count",Pivot!$B$7,"report_name","Mortgage Registrations","reporting_month",$C17,"master_region",$B17)</f>
        <v>243</v>
      </c>
      <c r="E17" s="26">
        <f>DATE(YEAR(E18),MONTH(E18)-1,DAY(E18))</f>
        <v>42736</v>
      </c>
      <c r="F17" s="27">
        <f>GETPIVOTDATA("report_count",Pivot!$B$7,"report_name","Mortgage Registrations","reporting_month",$E17,"master_region",$B17)</f>
        <v>323</v>
      </c>
      <c r="G17" s="26">
        <f>DATE(YEAR(G18),MONTH(G18)-1,DAY(G18))</f>
        <v>42370</v>
      </c>
      <c r="H17" s="27">
        <f>GETPIVOTDATA("report_count",Pivot!$B$7,"report_name","Mortgage Registrations","reporting_month",$G17,"master_region",$B17)</f>
        <v>453</v>
      </c>
      <c r="I17" s="26">
        <f>DATE(YEAR(I18),MONTH(I18)-1,DAY(I18))</f>
        <v>42005</v>
      </c>
      <c r="J17" s="27">
        <f>GETPIVOTDATA("report_count",Pivot!$B$7,"report_name","Mortgage Registrations","reporting_month",$I17,"master_region",$B17)</f>
        <v>288</v>
      </c>
      <c r="K17" s="26">
        <f>DATE(YEAR(K18),MONTH(K18)-1,DAY(K18))</f>
        <v>41640</v>
      </c>
      <c r="L17" s="27">
        <f>GETPIVOTDATA("report_count",Pivot!$B$7,"report_name","Mortgage Registrations","reporting_month",$K17,"master_region",$B17)</f>
        <v>278</v>
      </c>
      <c r="M17" s="26">
        <f>DATE(YEAR(M18),MONTH(M18)-1,DAY(M18))</f>
        <v>41275</v>
      </c>
      <c r="N17" s="27">
        <f>GETPIVOTDATA("report_count",Pivot!$B$7,"report_name","Mortgage Registrations","reporting_month",$M17,"master_region",$B17)</f>
        <v>256</v>
      </c>
    </row>
    <row r="18" spans="2:14" s="8" customFormat="1" ht="15.6" hidden="1" x14ac:dyDescent="0.35">
      <c r="B18" s="8" t="str">
        <f t="shared" si="0"/>
        <v>Tauranga</v>
      </c>
      <c r="C18" s="26">
        <f>DATE(YEAR(C19),MONTH(C19)-1,DAY(C19))</f>
        <v>43132</v>
      </c>
      <c r="D18" s="27">
        <f>GETPIVOTDATA("report_count",Pivot!$B$7,"report_name","Mortgage Registrations","reporting_month",$C18,"master_region",$B18)</f>
        <v>257</v>
      </c>
      <c r="E18" s="26">
        <f>DATE(YEAR(E19),MONTH(E19)-1,DAY(E19))</f>
        <v>42767</v>
      </c>
      <c r="F18" s="27">
        <f>GETPIVOTDATA("report_count",Pivot!$B$7,"report_name","Mortgage Registrations","reporting_month",$E18,"master_region",$B18)</f>
        <v>359</v>
      </c>
      <c r="G18" s="26">
        <f>DATE(YEAR(G19),MONTH(G19)-1,DAY(G19))</f>
        <v>42401</v>
      </c>
      <c r="H18" s="27">
        <f>GETPIVOTDATA("report_count",Pivot!$B$7,"report_name","Mortgage Registrations","reporting_month",$G18,"master_region",$B18)</f>
        <v>478</v>
      </c>
      <c r="I18" s="26">
        <f>DATE(YEAR(I19),MONTH(I19)-1,DAY(I19))</f>
        <v>42036</v>
      </c>
      <c r="J18" s="27">
        <f>GETPIVOTDATA("report_count",Pivot!$B$7,"report_name","Mortgage Registrations","reporting_month",$I18,"master_region",$B18)</f>
        <v>336</v>
      </c>
      <c r="K18" s="26">
        <f>DATE(YEAR(K19),MONTH(K19)-1,DAY(K19))</f>
        <v>41671</v>
      </c>
      <c r="L18" s="27">
        <f>GETPIVOTDATA("report_count",Pivot!$B$7,"report_name","Mortgage Registrations","reporting_month",$K18,"master_region",$B18)</f>
        <v>259</v>
      </c>
      <c r="M18" s="26">
        <f>DATE(YEAR(M19),MONTH(M19)-1,DAY(M19))</f>
        <v>41306</v>
      </c>
      <c r="N18" s="27">
        <f>GETPIVOTDATA("report_count",Pivot!$B$7,"report_name","Mortgage Registrations","reporting_month",$M18,"master_region",$B18)</f>
        <v>265</v>
      </c>
    </row>
    <row r="19" spans="2:14" s="8" customFormat="1" ht="15.6" hidden="1" x14ac:dyDescent="0.35">
      <c r="B19" s="8" t="str">
        <f t="shared" si="0"/>
        <v>Tauranga</v>
      </c>
      <c r="C19" s="26">
        <f>GETPIVOTDATA("reporting_month",Pivot!$B$3)</f>
        <v>43160</v>
      </c>
      <c r="D19" s="27">
        <f>GETPIVOTDATA("report_count",Pivot!$B$7,"report_name","Mortgage Registrations","reporting_month",$C19,"master_region",$B19)</f>
        <v>360</v>
      </c>
      <c r="E19" s="26">
        <f>DATE(YEAR(C8),MONTH(C8)-1,DAY(C8))</f>
        <v>42795</v>
      </c>
      <c r="F19" s="27">
        <f>GETPIVOTDATA("report_count",Pivot!$B$7,"report_name","Mortgage Registrations","reporting_month",$E19,"master_region",$B19)</f>
        <v>1528</v>
      </c>
      <c r="G19" s="26">
        <f>DATE(YEAR(E8),MONTH(E8)-1,DAY(E8))</f>
        <v>42430</v>
      </c>
      <c r="H19" s="27">
        <f>GETPIVOTDATA("report_count",Pivot!$B$7,"report_name","Mortgage Registrations","reporting_month",$G19,"master_region",$B19)</f>
        <v>480</v>
      </c>
      <c r="I19" s="26">
        <f>DATE(YEAR(G8),MONTH(G8)-1,DAY(G8))</f>
        <v>42064</v>
      </c>
      <c r="J19" s="27">
        <f>GETPIVOTDATA("report_count",Pivot!$B$7,"report_name","Mortgage Registrations","reporting_month",$I19,"master_region",$B19)</f>
        <v>458</v>
      </c>
      <c r="K19" s="26">
        <f>DATE(YEAR(I8),MONTH(I8)-1,DAY(I8))</f>
        <v>41699</v>
      </c>
      <c r="L19" s="27">
        <f>GETPIVOTDATA("report_count",Pivot!$B$7,"report_name","Mortgage Registrations","reporting_month",$K19,"master_region",$B19)</f>
        <v>351</v>
      </c>
      <c r="M19" s="26">
        <f>DATE(YEAR(K8),MONTH(K8)-1,DAY(K8))</f>
        <v>41334</v>
      </c>
      <c r="N19" s="27">
        <f>GETPIVOTDATA("report_count",Pivot!$B$7,"report_name","Mortgage Registrations","reporting_month",$M19,"master_region",$B19)</f>
        <v>377</v>
      </c>
    </row>
    <row r="20" spans="2:14" s="8" customFormat="1" ht="15.6" hidden="1" x14ac:dyDescent="0.35">
      <c r="C20" s="26"/>
      <c r="D20" s="28">
        <f>SUM(D8:D19)</f>
        <v>4185</v>
      </c>
      <c r="F20" s="28">
        <f>SUM(F8:F19)</f>
        <v>6916</v>
      </c>
      <c r="H20" s="28">
        <f>SUM(H8:H19)</f>
        <v>6305</v>
      </c>
      <c r="J20" s="28">
        <f>SUM(J8:J19)</f>
        <v>4685</v>
      </c>
      <c r="L20" s="28">
        <f>SUM(L8:L19)</f>
        <v>4368</v>
      </c>
      <c r="N20" s="28">
        <f>SUM(N8:N19)</f>
        <v>4083</v>
      </c>
    </row>
    <row r="21" spans="2:14" s="8" customFormat="1" ht="15.6" hidden="1" x14ac:dyDescent="0.35">
      <c r="C21" s="26"/>
    </row>
    <row r="22" spans="2:14" s="8" customFormat="1" ht="15.6" hidden="1" x14ac:dyDescent="0.35">
      <c r="C22" s="26"/>
    </row>
    <row r="23" spans="2:14" s="8" customFormat="1" ht="15.6" hidden="1" x14ac:dyDescent="0.35">
      <c r="C23" s="26"/>
    </row>
    <row r="24" spans="2:14" s="8" customFormat="1" ht="15.6" x14ac:dyDescent="0.35"/>
    <row r="25" spans="2:14" s="8" customFormat="1" ht="15.6" x14ac:dyDescent="0.35"/>
    <row r="26" spans="2:14" s="8" customFormat="1" ht="15.6" x14ac:dyDescent="0.35"/>
    <row r="27" spans="2:14" s="8" customFormat="1" ht="15.6" x14ac:dyDescent="0.35"/>
    <row r="28" spans="2:14" s="8" customFormat="1" ht="15.6" x14ac:dyDescent="0.35"/>
    <row r="29" spans="2:14" s="8" customFormat="1" ht="15.6" x14ac:dyDescent="0.35"/>
    <row r="30" spans="2:14" s="8" customFormat="1" ht="15.6" x14ac:dyDescent="0.35"/>
    <row r="31" spans="2:14" s="8" customFormat="1" ht="21" x14ac:dyDescent="0.5">
      <c r="C31" s="29"/>
      <c r="D31" s="29" t="s">
        <v>25</v>
      </c>
      <c r="E31" s="29" t="s">
        <v>38</v>
      </c>
      <c r="F31" s="29" t="s">
        <v>24</v>
      </c>
    </row>
    <row r="32" spans="2:14" s="8" customFormat="1" ht="15.6" hidden="1" x14ac:dyDescent="0.35">
      <c r="B32" s="8" t="str">
        <f t="shared" si="0"/>
        <v>Tauranga</v>
      </c>
      <c r="C32" s="26">
        <f>M19</f>
        <v>41334</v>
      </c>
      <c r="D32" s="30">
        <f>N20</f>
        <v>4083</v>
      </c>
      <c r="E32" s="30">
        <f>GETPIVOTDATA("report_count",Pivot!$B$7,"report_name","Mortgaged","reporting_month",$C32,"master_region",$B32)</f>
        <v>28636</v>
      </c>
      <c r="F32" s="31"/>
    </row>
    <row r="33" spans="2:18" s="8" customFormat="1" ht="15.6" x14ac:dyDescent="0.35">
      <c r="B33" s="8" t="str">
        <f t="shared" si="0"/>
        <v>Tauranga</v>
      </c>
      <c r="C33" s="32">
        <f>K19</f>
        <v>41699</v>
      </c>
      <c r="D33" s="51">
        <f>L20</f>
        <v>4368</v>
      </c>
      <c r="E33" s="43">
        <f>GETPIVOTDATA("report_count",Pivot!$B$7,"report_name","Mortgaged","reporting_month",$C33,"master_region",$B33)</f>
        <v>29087</v>
      </c>
      <c r="F33" s="34">
        <f>D33/D32-1</f>
        <v>6.9801616458486482E-2</v>
      </c>
    </row>
    <row r="34" spans="2:18" s="8" customFormat="1" ht="15.6" x14ac:dyDescent="0.35">
      <c r="B34" s="8" t="str">
        <f t="shared" si="0"/>
        <v>Tauranga</v>
      </c>
      <c r="C34" s="35">
        <f>I19</f>
        <v>42064</v>
      </c>
      <c r="D34" s="52">
        <f>J20</f>
        <v>4685</v>
      </c>
      <c r="E34" s="44">
        <f>GETPIVOTDATA("report_count",Pivot!$B$7,"report_name","Mortgaged","reporting_month",$C34,"master_region",$B34)</f>
        <v>30172</v>
      </c>
      <c r="F34" s="36">
        <f>D34/D33-1</f>
        <v>7.2573260073260037E-2</v>
      </c>
    </row>
    <row r="35" spans="2:18" s="8" customFormat="1" ht="15.6" x14ac:dyDescent="0.35">
      <c r="B35" s="8" t="str">
        <f t="shared" si="0"/>
        <v>Tauranga</v>
      </c>
      <c r="C35" s="32">
        <f>G19</f>
        <v>42430</v>
      </c>
      <c r="D35" s="51">
        <f>H20</f>
        <v>6305</v>
      </c>
      <c r="E35" s="43">
        <f>GETPIVOTDATA("report_count",Pivot!$B$7,"report_name","Mortgaged","reporting_month",$C35,"master_region",$B35)</f>
        <v>30866</v>
      </c>
      <c r="F35" s="37">
        <f>D35/D34-1</f>
        <v>0.34578441835645668</v>
      </c>
    </row>
    <row r="36" spans="2:18" s="8" customFormat="1" ht="15.6" x14ac:dyDescent="0.35">
      <c r="B36" s="8" t="str">
        <f t="shared" si="0"/>
        <v>Tauranga</v>
      </c>
      <c r="C36" s="35">
        <f>E19</f>
        <v>42795</v>
      </c>
      <c r="D36" s="52">
        <f>F20</f>
        <v>6916</v>
      </c>
      <c r="E36" s="44">
        <f>GETPIVOTDATA("report_count",Pivot!$B$7,"report_name","Mortgaged","reporting_month",$C36,"master_region",$B36)</f>
        <v>31989</v>
      </c>
      <c r="F36" s="31">
        <f>D36/D35-1</f>
        <v>9.6907216494845461E-2</v>
      </c>
    </row>
    <row r="37" spans="2:18" s="8" customFormat="1" ht="15.6" x14ac:dyDescent="0.35">
      <c r="B37" s="8" t="str">
        <f t="shared" si="0"/>
        <v>Tauranga</v>
      </c>
      <c r="C37" s="32">
        <f>C19</f>
        <v>43160</v>
      </c>
      <c r="D37" s="51">
        <f>D20</f>
        <v>4185</v>
      </c>
      <c r="E37" s="43">
        <f>GETPIVOTDATA("report_count",Pivot!$B$7,"report_name","Mortgaged","reporting_month",$C37,"master_region",$B37)</f>
        <v>33375</v>
      </c>
      <c r="F37" s="37">
        <f>D37/D36-1</f>
        <v>-0.39488143435511858</v>
      </c>
    </row>
    <row r="38" spans="2:18" s="8" customFormat="1" ht="15.6" x14ac:dyDescent="0.35"/>
    <row r="39" spans="2:18" s="8" customFormat="1" ht="15.6" x14ac:dyDescent="0.35"/>
    <row r="40" spans="2:18" s="8" customFormat="1" ht="15.6" x14ac:dyDescent="0.35"/>
    <row r="41" spans="2:18" s="8" customFormat="1" ht="15.6" x14ac:dyDescent="0.35"/>
    <row r="42" spans="2:18" s="8" customFormat="1" ht="15.6" x14ac:dyDescent="0.35"/>
    <row r="43" spans="2:18" s="8" customFormat="1" ht="15.6" x14ac:dyDescent="0.35"/>
    <row r="44" spans="2:18" s="8" customFormat="1" ht="15.6" x14ac:dyDescent="0.35"/>
    <row r="45" spans="2:18" s="8" customFormat="1" ht="37.799999999999997" x14ac:dyDescent="0.85">
      <c r="B45" s="23" t="s">
        <v>9</v>
      </c>
      <c r="C45" s="7" t="str">
        <f>$B$6&amp;" residential mortgage discharges"</f>
        <v>Tauranga residential mortgage discharges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/>
      <c r="P45" s="25"/>
      <c r="Q45" s="25"/>
      <c r="R45" s="22"/>
    </row>
    <row r="46" spans="2:18" s="8" customFormat="1" ht="15.6" hidden="1" x14ac:dyDescent="0.35">
      <c r="O46" s="22"/>
      <c r="P46" s="22"/>
      <c r="Q46" s="22"/>
      <c r="R46" s="22"/>
    </row>
    <row r="47" spans="2:18" s="8" customFormat="1" ht="15.6" hidden="1" x14ac:dyDescent="0.35">
      <c r="D47" s="8" t="s">
        <v>39</v>
      </c>
      <c r="F47" s="8" t="s">
        <v>39</v>
      </c>
      <c r="H47" s="8" t="s">
        <v>39</v>
      </c>
      <c r="J47" s="8" t="s">
        <v>39</v>
      </c>
      <c r="L47" s="8" t="s">
        <v>39</v>
      </c>
      <c r="N47" s="8" t="s">
        <v>39</v>
      </c>
    </row>
    <row r="48" spans="2:18" s="8" customFormat="1" ht="15.6" hidden="1" x14ac:dyDescent="0.35">
      <c r="B48" s="8" t="str">
        <f t="shared" ref="B48:B59" si="6">$B$6</f>
        <v>Tauranga</v>
      </c>
      <c r="C48" s="26">
        <f t="shared" ref="C48:C57" si="7">DATE(YEAR(C49),MONTH(C49)-1,DAY(C49))</f>
        <v>42826</v>
      </c>
      <c r="D48" s="27">
        <f>GETPIVOTDATA("report_count",Pivot!$B$7,"report_name","Mortgage Discharges","reporting_month",$C48,"master_region",$B48)</f>
        <v>347</v>
      </c>
      <c r="E48" s="26">
        <f t="shared" ref="E48:E53" si="8">DATE(YEAR(E49),MONTH(E49)-1,DAY(E49))</f>
        <v>42461</v>
      </c>
      <c r="F48" s="27">
        <f>GETPIVOTDATA("report_count",Pivot!$B$7,"report_name","Mortgage Discharges","reporting_month",$E48,"master_region",$B48)</f>
        <v>492</v>
      </c>
      <c r="G48" s="26">
        <f t="shared" ref="G48:G53" si="9">DATE(YEAR(G49),MONTH(G49)-1,DAY(G49))</f>
        <v>42095</v>
      </c>
      <c r="H48" s="27">
        <f>GETPIVOTDATA("report_count",Pivot!$B$7,"report_name","Mortgage Discharges","reporting_month",$G48,"master_region",$B48)</f>
        <v>409</v>
      </c>
      <c r="I48" s="26">
        <f t="shared" ref="I48:I53" si="10">DATE(YEAR(I49),MONTH(I49)-1,DAY(I49))</f>
        <v>41730</v>
      </c>
      <c r="J48" s="27">
        <f>GETPIVOTDATA("report_count",Pivot!$B$7,"report_name","Mortgage Discharges","reporting_month",$I48,"master_region",$B48)</f>
        <v>359</v>
      </c>
      <c r="K48" s="26">
        <f t="shared" ref="K48:K53" si="11">DATE(YEAR(K49),MONTH(K49)-1,DAY(K49))</f>
        <v>41365</v>
      </c>
      <c r="L48" s="27">
        <f>GETPIVOTDATA("report_count",Pivot!$B$7,"report_name","Mortgage Discharges","reporting_month",$K48,"master_region",$B48)</f>
        <v>355</v>
      </c>
      <c r="M48" s="26">
        <f t="shared" ref="M48:M53" si="12">DATE(YEAR(M49),MONTH(M49)-1,DAY(M49))</f>
        <v>41000</v>
      </c>
      <c r="N48" s="27">
        <f>GETPIVOTDATA("report_count",Pivot!$B$7,"report_name","Mortgage Discharges","reporting_month",$M48,"master_region",$B48)</f>
        <v>246</v>
      </c>
    </row>
    <row r="49" spans="2:14" s="8" customFormat="1" ht="15.6" hidden="1" x14ac:dyDescent="0.35">
      <c r="B49" s="8" t="str">
        <f t="shared" si="6"/>
        <v>Tauranga</v>
      </c>
      <c r="C49" s="26">
        <f t="shared" si="7"/>
        <v>42856</v>
      </c>
      <c r="D49" s="27">
        <f>GETPIVOTDATA("report_count",Pivot!$B$7,"report_name","Mortgage Discharges","reporting_month",$C49,"master_region",$B49)</f>
        <v>341</v>
      </c>
      <c r="E49" s="26">
        <f t="shared" si="8"/>
        <v>42491</v>
      </c>
      <c r="F49" s="27">
        <f>GETPIVOTDATA("report_count",Pivot!$B$7,"report_name","Mortgage Discharges","reporting_month",$E49,"master_region",$B49)</f>
        <v>473</v>
      </c>
      <c r="G49" s="26">
        <f t="shared" si="9"/>
        <v>42125</v>
      </c>
      <c r="H49" s="27">
        <f>GETPIVOTDATA("report_count",Pivot!$B$7,"report_name","Mortgage Discharges","reporting_month",$G49,"master_region",$B49)</f>
        <v>469</v>
      </c>
      <c r="I49" s="26">
        <f t="shared" si="10"/>
        <v>41760</v>
      </c>
      <c r="J49" s="27">
        <f>GETPIVOTDATA("report_count",Pivot!$B$7,"report_name","Mortgage Discharges","reporting_month",$I49,"master_region",$B49)</f>
        <v>374</v>
      </c>
      <c r="K49" s="26">
        <f t="shared" si="11"/>
        <v>41395</v>
      </c>
      <c r="L49" s="27">
        <f>GETPIVOTDATA("report_count",Pivot!$B$7,"report_name","Mortgage Discharges","reporting_month",$K49,"master_region",$B49)</f>
        <v>365</v>
      </c>
      <c r="M49" s="26">
        <f t="shared" si="12"/>
        <v>41030</v>
      </c>
      <c r="N49" s="27">
        <f>GETPIVOTDATA("report_count",Pivot!$B$7,"report_name","Mortgage Discharges","reporting_month",$M49,"master_region",$B49)</f>
        <v>308</v>
      </c>
    </row>
    <row r="50" spans="2:14" s="8" customFormat="1" ht="15.6" hidden="1" x14ac:dyDescent="0.35">
      <c r="B50" s="8" t="str">
        <f t="shared" si="6"/>
        <v>Tauranga</v>
      </c>
      <c r="C50" s="26">
        <f t="shared" si="7"/>
        <v>42887</v>
      </c>
      <c r="D50" s="27">
        <f>GETPIVOTDATA("report_count",Pivot!$B$7,"report_name","Mortgage Discharges","reporting_month",$C50,"master_region",$B50)</f>
        <v>358</v>
      </c>
      <c r="E50" s="26">
        <f t="shared" si="8"/>
        <v>42522</v>
      </c>
      <c r="F50" s="27">
        <f>GETPIVOTDATA("report_count",Pivot!$B$7,"report_name","Mortgage Discharges","reporting_month",$E50,"master_region",$B50)</f>
        <v>410</v>
      </c>
      <c r="G50" s="26">
        <f t="shared" si="9"/>
        <v>42156</v>
      </c>
      <c r="H50" s="27">
        <f>GETPIVOTDATA("report_count",Pivot!$B$7,"report_name","Mortgage Discharges","reporting_month",$G50,"master_region",$B50)</f>
        <v>468</v>
      </c>
      <c r="I50" s="26">
        <f t="shared" si="10"/>
        <v>41791</v>
      </c>
      <c r="J50" s="27">
        <f>GETPIVOTDATA("report_count",Pivot!$B$7,"report_name","Mortgage Discharges","reporting_month",$I50,"master_region",$B50)</f>
        <v>321</v>
      </c>
      <c r="K50" s="26">
        <f t="shared" si="11"/>
        <v>41426</v>
      </c>
      <c r="L50" s="27">
        <f>GETPIVOTDATA("report_count",Pivot!$B$7,"report_name","Mortgage Discharges","reporting_month",$K50,"master_region",$B50)</f>
        <v>310</v>
      </c>
      <c r="M50" s="26">
        <f t="shared" si="12"/>
        <v>41061</v>
      </c>
      <c r="N50" s="27">
        <f>GETPIVOTDATA("report_count",Pivot!$B$7,"report_name","Mortgage Discharges","reporting_month",$M50,"master_region",$B50)</f>
        <v>335</v>
      </c>
    </row>
    <row r="51" spans="2:14" s="8" customFormat="1" ht="15.6" hidden="1" x14ac:dyDescent="0.35">
      <c r="B51" s="8" t="str">
        <f t="shared" si="6"/>
        <v>Tauranga</v>
      </c>
      <c r="C51" s="26">
        <f t="shared" si="7"/>
        <v>42917</v>
      </c>
      <c r="D51" s="27">
        <f>GETPIVOTDATA("report_count",Pivot!$B$7,"report_name","Mortgage Discharges","reporting_month",$C51,"master_region",$B51)</f>
        <v>336</v>
      </c>
      <c r="E51" s="26">
        <f t="shared" si="8"/>
        <v>42552</v>
      </c>
      <c r="F51" s="27">
        <f>GETPIVOTDATA("report_count",Pivot!$B$7,"report_name","Mortgage Discharges","reporting_month",$E51,"master_region",$B51)</f>
        <v>459</v>
      </c>
      <c r="G51" s="26">
        <f t="shared" si="9"/>
        <v>42186</v>
      </c>
      <c r="H51" s="27">
        <f>GETPIVOTDATA("report_count",Pivot!$B$7,"report_name","Mortgage Discharges","reporting_month",$G51,"master_region",$B51)</f>
        <v>516</v>
      </c>
      <c r="I51" s="26">
        <f t="shared" si="10"/>
        <v>41821</v>
      </c>
      <c r="J51" s="27">
        <f>GETPIVOTDATA("report_count",Pivot!$B$7,"report_name","Mortgage Discharges","reporting_month",$I51,"master_region",$B51)</f>
        <v>306</v>
      </c>
      <c r="K51" s="26">
        <f t="shared" si="11"/>
        <v>41456</v>
      </c>
      <c r="L51" s="27">
        <f>GETPIVOTDATA("report_count",Pivot!$B$7,"report_name","Mortgage Discharges","reporting_month",$K51,"master_region",$B51)</f>
        <v>383</v>
      </c>
      <c r="M51" s="26">
        <f t="shared" si="12"/>
        <v>41091</v>
      </c>
      <c r="N51" s="27">
        <f>GETPIVOTDATA("report_count",Pivot!$B$7,"report_name","Mortgage Discharges","reporting_month",$M51,"master_region",$B51)</f>
        <v>345</v>
      </c>
    </row>
    <row r="52" spans="2:14" s="8" customFormat="1" ht="15.6" hidden="1" x14ac:dyDescent="0.35">
      <c r="B52" s="8" t="str">
        <f t="shared" si="6"/>
        <v>Tauranga</v>
      </c>
      <c r="C52" s="26">
        <f t="shared" si="7"/>
        <v>42948</v>
      </c>
      <c r="D52" s="27">
        <f>GETPIVOTDATA("report_count",Pivot!$B$7,"report_name","Mortgage Discharges","reporting_month",$C52,"master_region",$B52)</f>
        <v>333</v>
      </c>
      <c r="E52" s="26">
        <f t="shared" si="8"/>
        <v>42583</v>
      </c>
      <c r="F52" s="27">
        <f>GETPIVOTDATA("report_count",Pivot!$B$7,"report_name","Mortgage Discharges","reporting_month",$E52,"master_region",$B52)</f>
        <v>397</v>
      </c>
      <c r="G52" s="26">
        <f t="shared" si="9"/>
        <v>42217</v>
      </c>
      <c r="H52" s="27">
        <f>GETPIVOTDATA("report_count",Pivot!$B$7,"report_name","Mortgage Discharges","reporting_month",$G52,"master_region",$B52)</f>
        <v>473</v>
      </c>
      <c r="I52" s="26">
        <f t="shared" si="10"/>
        <v>41852</v>
      </c>
      <c r="J52" s="27">
        <f>GETPIVOTDATA("report_count",Pivot!$B$7,"report_name","Mortgage Discharges","reporting_month",$I52,"master_region",$B52)</f>
        <v>298</v>
      </c>
      <c r="K52" s="26">
        <f t="shared" si="11"/>
        <v>41487</v>
      </c>
      <c r="L52" s="27">
        <f>GETPIVOTDATA("report_count",Pivot!$B$7,"report_name","Mortgage Discharges","reporting_month",$K52,"master_region",$B52)</f>
        <v>356</v>
      </c>
      <c r="M52" s="26">
        <f t="shared" si="12"/>
        <v>41122</v>
      </c>
      <c r="N52" s="27">
        <f>GETPIVOTDATA("report_count",Pivot!$B$7,"report_name","Mortgage Discharges","reporting_month",$M52,"master_region",$B52)</f>
        <v>330</v>
      </c>
    </row>
    <row r="53" spans="2:14" s="8" customFormat="1" ht="15.6" hidden="1" x14ac:dyDescent="0.35">
      <c r="B53" s="8" t="str">
        <f t="shared" si="6"/>
        <v>Tauranga</v>
      </c>
      <c r="C53" s="26">
        <f t="shared" si="7"/>
        <v>42979</v>
      </c>
      <c r="D53" s="27">
        <f>GETPIVOTDATA("report_count",Pivot!$B$7,"report_name","Mortgage Discharges","reporting_month",$C53,"master_region",$B53)</f>
        <v>325</v>
      </c>
      <c r="E53" s="26">
        <f t="shared" si="8"/>
        <v>42614</v>
      </c>
      <c r="F53" s="27">
        <f>GETPIVOTDATA("report_count",Pivot!$B$7,"report_name","Mortgage Discharges","reporting_month",$E53,"master_region",$B53)</f>
        <v>344</v>
      </c>
      <c r="G53" s="26">
        <f t="shared" si="9"/>
        <v>42248</v>
      </c>
      <c r="H53" s="27">
        <f>GETPIVOTDATA("report_count",Pivot!$B$7,"report_name","Mortgage Discharges","reporting_month",$G53,"master_region",$B53)</f>
        <v>475</v>
      </c>
      <c r="I53" s="26">
        <f t="shared" si="10"/>
        <v>41883</v>
      </c>
      <c r="J53" s="27">
        <f>GETPIVOTDATA("report_count",Pivot!$B$7,"report_name","Mortgage Discharges","reporting_month",$I53,"master_region",$B53)</f>
        <v>311</v>
      </c>
      <c r="K53" s="26">
        <f t="shared" si="11"/>
        <v>41518</v>
      </c>
      <c r="L53" s="27">
        <f>GETPIVOTDATA("report_count",Pivot!$B$7,"report_name","Mortgage Discharges","reporting_month",$K53,"master_region",$B53)</f>
        <v>331</v>
      </c>
      <c r="M53" s="26">
        <f t="shared" si="12"/>
        <v>41153</v>
      </c>
      <c r="N53" s="27">
        <f>GETPIVOTDATA("report_count",Pivot!$B$7,"report_name","Mortgage Discharges","reporting_month",$M53,"master_region",$B53)</f>
        <v>252</v>
      </c>
    </row>
    <row r="54" spans="2:14" s="8" customFormat="1" ht="15.6" hidden="1" x14ac:dyDescent="0.35">
      <c r="B54" s="8" t="str">
        <f t="shared" si="6"/>
        <v>Tauranga</v>
      </c>
      <c r="C54" s="26">
        <f t="shared" si="7"/>
        <v>43009</v>
      </c>
      <c r="D54" s="27">
        <f>GETPIVOTDATA("report_count",Pivot!$B$7,"report_name","Mortgage Discharges","reporting_month",$C54,"master_region",$B54)</f>
        <v>288</v>
      </c>
      <c r="E54" s="26">
        <f>DATE(YEAR(E55),MONTH(E55)-1,DAY(E55))</f>
        <v>42644</v>
      </c>
      <c r="F54" s="27">
        <f>GETPIVOTDATA("report_count",Pivot!$B$7,"report_name","Mortgage Discharges","reporting_month",$E54,"master_region",$B54)</f>
        <v>400</v>
      </c>
      <c r="G54" s="26">
        <f>DATE(YEAR(G55),MONTH(G55)-1,DAY(G55))</f>
        <v>42278</v>
      </c>
      <c r="H54" s="27">
        <f>GETPIVOTDATA("report_count",Pivot!$B$7,"report_name","Mortgage Discharges","reporting_month",$G54,"master_region",$B54)</f>
        <v>521</v>
      </c>
      <c r="I54" s="26">
        <f>DATE(YEAR(I55),MONTH(I55)-1,DAY(I55))</f>
        <v>41913</v>
      </c>
      <c r="J54" s="27">
        <f>GETPIVOTDATA("report_count",Pivot!$B$7,"report_name","Mortgage Discharges","reporting_month",$I54,"master_region",$B54)</f>
        <v>349</v>
      </c>
      <c r="K54" s="26">
        <f>DATE(YEAR(K55),MONTH(K55)-1,DAY(K55))</f>
        <v>41548</v>
      </c>
      <c r="L54" s="27">
        <f>GETPIVOTDATA("report_count",Pivot!$B$7,"report_name","Mortgage Discharges","reporting_month",$K54,"master_region",$B54)</f>
        <v>289</v>
      </c>
      <c r="M54" s="26">
        <f>DATE(YEAR(M55),MONTH(M55)-1,DAY(M55))</f>
        <v>41183</v>
      </c>
      <c r="N54" s="27">
        <f>GETPIVOTDATA("report_count",Pivot!$B$7,"report_name","Mortgage Discharges","reporting_month",$M54,"master_region",$B54)</f>
        <v>296</v>
      </c>
    </row>
    <row r="55" spans="2:14" s="8" customFormat="1" ht="15.6" hidden="1" x14ac:dyDescent="0.35">
      <c r="B55" s="8" t="str">
        <f t="shared" si="6"/>
        <v>Tauranga</v>
      </c>
      <c r="C55" s="26">
        <f t="shared" si="7"/>
        <v>43040</v>
      </c>
      <c r="D55" s="27">
        <f>GETPIVOTDATA("report_count",Pivot!$B$7,"report_name","Mortgage Discharges","reporting_month",$C55,"master_region",$B55)</f>
        <v>287</v>
      </c>
      <c r="E55" s="26">
        <f>DATE(YEAR(E56),MONTH(E56)-1,DAY(E56))</f>
        <v>42675</v>
      </c>
      <c r="F55" s="27">
        <f>GETPIVOTDATA("report_count",Pivot!$B$7,"report_name","Mortgage Discharges","reporting_month",$E55,"master_region",$B55)</f>
        <v>349</v>
      </c>
      <c r="G55" s="26">
        <f>DATE(YEAR(G56),MONTH(G56)-1,DAY(G56))</f>
        <v>42309</v>
      </c>
      <c r="H55" s="27">
        <f>GETPIVOTDATA("report_count",Pivot!$B$7,"report_name","Mortgage Discharges","reporting_month",$G55,"master_region",$B55)</f>
        <v>499</v>
      </c>
      <c r="I55" s="26">
        <f>DATE(YEAR(I56),MONTH(I56)-1,DAY(I56))</f>
        <v>41944</v>
      </c>
      <c r="J55" s="27">
        <f>GETPIVOTDATA("report_count",Pivot!$B$7,"report_name","Mortgage Discharges","reporting_month",$I55,"master_region",$B55)</f>
        <v>362</v>
      </c>
      <c r="K55" s="26">
        <f>DATE(YEAR(K56),MONTH(K56)-1,DAY(K56))</f>
        <v>41579</v>
      </c>
      <c r="L55" s="27">
        <f>GETPIVOTDATA("report_count",Pivot!$B$7,"report_name","Mortgage Discharges","reporting_month",$K55,"master_region",$B55)</f>
        <v>334</v>
      </c>
      <c r="M55" s="26">
        <f>DATE(YEAR(M56),MONTH(M56)-1,DAY(M56))</f>
        <v>41214</v>
      </c>
      <c r="N55" s="27">
        <f>GETPIVOTDATA("report_count",Pivot!$B$7,"report_name","Mortgage Discharges","reporting_month",$M55,"master_region",$B55)</f>
        <v>332</v>
      </c>
    </row>
    <row r="56" spans="2:14" s="8" customFormat="1" ht="15.6" hidden="1" x14ac:dyDescent="0.35">
      <c r="B56" s="8" t="str">
        <f t="shared" si="6"/>
        <v>Tauranga</v>
      </c>
      <c r="C56" s="26">
        <f t="shared" si="7"/>
        <v>43070</v>
      </c>
      <c r="D56" s="27">
        <f>GETPIVOTDATA("report_count",Pivot!$B$7,"report_name","Mortgage Discharges","reporting_month",$C56,"master_region",$B56)</f>
        <v>336</v>
      </c>
      <c r="E56" s="26">
        <f>DATE(YEAR(E57),MONTH(E57)-1,DAY(E57))</f>
        <v>42705</v>
      </c>
      <c r="F56" s="27">
        <f>GETPIVOTDATA("report_count",Pivot!$B$7,"report_name","Mortgage Discharges","reporting_month",$E56,"master_region",$B56)</f>
        <v>414</v>
      </c>
      <c r="G56" s="26">
        <f>DATE(YEAR(G57),MONTH(G57)-1,DAY(G57))</f>
        <v>42339</v>
      </c>
      <c r="H56" s="27">
        <f>GETPIVOTDATA("report_count",Pivot!$B$7,"report_name","Mortgage Discharges","reporting_month",$G56,"master_region",$B56)</f>
        <v>576</v>
      </c>
      <c r="I56" s="26">
        <f>DATE(YEAR(I57),MONTH(I57)-1,DAY(I57))</f>
        <v>41974</v>
      </c>
      <c r="J56" s="27">
        <f>GETPIVOTDATA("report_count",Pivot!$B$7,"report_name","Mortgage Discharges","reporting_month",$I56,"master_region",$B56)</f>
        <v>444</v>
      </c>
      <c r="K56" s="26">
        <f>DATE(YEAR(K57),MONTH(K57)-1,DAY(K57))</f>
        <v>41609</v>
      </c>
      <c r="L56" s="27">
        <f>GETPIVOTDATA("report_count",Pivot!$B$7,"report_name","Mortgage Discharges","reporting_month",$K56,"master_region",$B56)</f>
        <v>327</v>
      </c>
      <c r="M56" s="26">
        <f>DATE(YEAR(M57),MONTH(M57)-1,DAY(M57))</f>
        <v>41244</v>
      </c>
      <c r="N56" s="27">
        <f>GETPIVOTDATA("report_count",Pivot!$B$7,"report_name","Mortgage Discharges","reporting_month",$M56,"master_region",$B56)</f>
        <v>352</v>
      </c>
    </row>
    <row r="57" spans="2:14" s="8" customFormat="1" ht="15.6" hidden="1" x14ac:dyDescent="0.35">
      <c r="B57" s="8" t="str">
        <f t="shared" si="6"/>
        <v>Tauranga</v>
      </c>
      <c r="C57" s="26">
        <f t="shared" si="7"/>
        <v>43101</v>
      </c>
      <c r="D57" s="27">
        <f>GETPIVOTDATA("report_count",Pivot!$B$7,"report_name","Mortgage Discharges","reporting_month",$C57,"master_region",$B57)</f>
        <v>227</v>
      </c>
      <c r="E57" s="26">
        <f>DATE(YEAR(E58),MONTH(E58)-1,DAY(E58))</f>
        <v>42736</v>
      </c>
      <c r="F57" s="27">
        <f>GETPIVOTDATA("report_count",Pivot!$B$7,"report_name","Mortgage Discharges","reporting_month",$E57,"master_region",$B57)</f>
        <v>320</v>
      </c>
      <c r="G57" s="26">
        <f>DATE(YEAR(G58),MONTH(G58)-1,DAY(G58))</f>
        <v>42370</v>
      </c>
      <c r="H57" s="27">
        <f>GETPIVOTDATA("report_count",Pivot!$B$7,"report_name","Mortgage Discharges","reporting_month",$G57,"master_region",$B57)</f>
        <v>413</v>
      </c>
      <c r="I57" s="26">
        <f>DATE(YEAR(I58),MONTH(I58)-1,DAY(I58))</f>
        <v>42005</v>
      </c>
      <c r="J57" s="27">
        <f>GETPIVOTDATA("report_count",Pivot!$B$7,"report_name","Mortgage Discharges","reporting_month",$I57,"master_region",$B57)</f>
        <v>289</v>
      </c>
      <c r="K57" s="26">
        <f>DATE(YEAR(K58),MONTH(K58)-1,DAY(K58))</f>
        <v>41640</v>
      </c>
      <c r="L57" s="27">
        <f>GETPIVOTDATA("report_count",Pivot!$B$7,"report_name","Mortgage Discharges","reporting_month",$K57,"master_region",$B57)</f>
        <v>220</v>
      </c>
      <c r="M57" s="26">
        <f>DATE(YEAR(M58),MONTH(M58)-1,DAY(M58))</f>
        <v>41275</v>
      </c>
      <c r="N57" s="27">
        <f>GETPIVOTDATA("report_count",Pivot!$B$7,"report_name","Mortgage Discharges","reporting_month",$M57,"master_region",$B57)</f>
        <v>221</v>
      </c>
    </row>
    <row r="58" spans="2:14" s="8" customFormat="1" ht="15.6" hidden="1" x14ac:dyDescent="0.35">
      <c r="B58" s="8" t="str">
        <f t="shared" si="6"/>
        <v>Tauranga</v>
      </c>
      <c r="C58" s="26">
        <f>DATE(YEAR(C59),MONTH(C59)-1,DAY(C59))</f>
        <v>43132</v>
      </c>
      <c r="D58" s="27">
        <f>GETPIVOTDATA("report_count",Pivot!$B$7,"report_name","Mortgage Discharges","reporting_month",$C58,"master_region",$B58)</f>
        <v>247</v>
      </c>
      <c r="E58" s="26">
        <f>DATE(YEAR(E59),MONTH(E59)-1,DAY(E59))</f>
        <v>42767</v>
      </c>
      <c r="F58" s="27">
        <f>GETPIVOTDATA("report_count",Pivot!$B$7,"report_name","Mortgage Discharges","reporting_month",$E58,"master_region",$B58)</f>
        <v>292</v>
      </c>
      <c r="G58" s="26">
        <f>DATE(YEAR(G59),MONTH(G59)-1,DAY(G59))</f>
        <v>42401</v>
      </c>
      <c r="H58" s="27">
        <f>GETPIVOTDATA("report_count",Pivot!$B$7,"report_name","Mortgage Discharges","reporting_month",$G58,"master_region",$B58)</f>
        <v>353</v>
      </c>
      <c r="I58" s="26">
        <f>DATE(YEAR(I59),MONTH(I59)-1,DAY(I59))</f>
        <v>42036</v>
      </c>
      <c r="J58" s="27">
        <f>GETPIVOTDATA("report_count",Pivot!$B$7,"report_name","Mortgage Discharges","reporting_month",$I58,"master_region",$B58)</f>
        <v>288</v>
      </c>
      <c r="K58" s="26">
        <f>DATE(YEAR(K59),MONTH(K59)-1,DAY(K59))</f>
        <v>41671</v>
      </c>
      <c r="L58" s="27">
        <f>GETPIVOTDATA("report_count",Pivot!$B$7,"report_name","Mortgage Discharges","reporting_month",$K58,"master_region",$B58)</f>
        <v>234</v>
      </c>
      <c r="M58" s="26">
        <f>DATE(YEAR(M59),MONTH(M59)-1,DAY(M59))</f>
        <v>41306</v>
      </c>
      <c r="N58" s="27">
        <f>GETPIVOTDATA("report_count",Pivot!$B$7,"report_name","Mortgage Discharges","reporting_month",$M58,"master_region",$B58)</f>
        <v>222</v>
      </c>
    </row>
    <row r="59" spans="2:14" s="8" customFormat="1" ht="15.6" hidden="1" x14ac:dyDescent="0.35">
      <c r="B59" s="8" t="str">
        <f t="shared" si="6"/>
        <v>Tauranga</v>
      </c>
      <c r="C59" s="26">
        <f>GETPIVOTDATA("reporting_month",Pivot!$B$3)</f>
        <v>43160</v>
      </c>
      <c r="D59" s="27">
        <f>GETPIVOTDATA("report_count",Pivot!$B$7,"report_name","Mortgage Discharges","reporting_month",$C59,"master_region",$B59)</f>
        <v>363</v>
      </c>
      <c r="E59" s="26">
        <f>DATE(YEAR(C48),MONTH(C48)-1,DAY(C48))</f>
        <v>42795</v>
      </c>
      <c r="F59" s="27">
        <f>GETPIVOTDATA("report_count",Pivot!$B$7,"report_name","Mortgage Discharges","reporting_month",$E59,"master_region",$B59)</f>
        <v>417</v>
      </c>
      <c r="G59" s="26">
        <f>DATE(YEAR(E48),MONTH(E48)-1,DAY(E48))</f>
        <v>42430</v>
      </c>
      <c r="H59" s="27">
        <f>GETPIVOTDATA("report_count",Pivot!$B$7,"report_name","Mortgage Discharges","reporting_month",$G59,"master_region",$B59)</f>
        <v>401</v>
      </c>
      <c r="I59" s="26">
        <f>DATE(YEAR(G48),MONTH(G48)-1,DAY(G48))</f>
        <v>42064</v>
      </c>
      <c r="J59" s="27">
        <f>GETPIVOTDATA("report_count",Pivot!$B$7,"report_name","Mortgage Discharges","reporting_month",$I59,"master_region",$B59)</f>
        <v>435</v>
      </c>
      <c r="K59" s="26">
        <f>DATE(YEAR(I48),MONTH(I48)-1,DAY(I48))</f>
        <v>41699</v>
      </c>
      <c r="L59" s="27">
        <f>GETPIVOTDATA("report_count",Pivot!$B$7,"report_name","Mortgage Discharges","reporting_month",$K59,"master_region",$B59)</f>
        <v>323</v>
      </c>
      <c r="M59" s="26">
        <f>DATE(YEAR(K48),MONTH(K48)-1,DAY(K48))</f>
        <v>41334</v>
      </c>
      <c r="N59" s="27">
        <f>GETPIVOTDATA("report_count",Pivot!$B$7,"report_name","Mortgage Discharges","reporting_month",$M59,"master_region",$B59)</f>
        <v>325</v>
      </c>
    </row>
    <row r="60" spans="2:14" s="8" customFormat="1" ht="15.6" hidden="1" x14ac:dyDescent="0.35">
      <c r="C60" s="26"/>
      <c r="D60" s="38">
        <f>SUM(D48:D59)</f>
        <v>3788</v>
      </c>
      <c r="E60" s="39"/>
      <c r="F60" s="38">
        <f>SUM(F48:F59)</f>
        <v>4767</v>
      </c>
      <c r="G60" s="39"/>
      <c r="H60" s="38">
        <f>SUM(H48:H59)</f>
        <v>5573</v>
      </c>
      <c r="I60" s="39"/>
      <c r="J60" s="38">
        <f>SUM(J48:J59)</f>
        <v>4136</v>
      </c>
      <c r="K60" s="39"/>
      <c r="L60" s="38">
        <f>SUM(L48:L59)</f>
        <v>3827</v>
      </c>
      <c r="M60" s="39"/>
      <c r="N60" s="38">
        <f>SUM(N48:N59)</f>
        <v>3564</v>
      </c>
    </row>
    <row r="61" spans="2:14" s="8" customFormat="1" ht="15.6" hidden="1" x14ac:dyDescent="0.35"/>
    <row r="62" spans="2:14" s="8" customFormat="1" ht="15.6" hidden="1" x14ac:dyDescent="0.35"/>
    <row r="63" spans="2:14" s="8" customFormat="1" ht="15.6" hidden="1" x14ac:dyDescent="0.35"/>
    <row r="64" spans="2:14" s="8" customFormat="1" ht="15.6" hidden="1" x14ac:dyDescent="0.35"/>
    <row r="65" spans="2:5" s="8" customFormat="1" ht="15.6" hidden="1" x14ac:dyDescent="0.35"/>
    <row r="66" spans="2:5" s="8" customFormat="1" ht="15.6" hidden="1" x14ac:dyDescent="0.35"/>
    <row r="67" spans="2:5" s="8" customFormat="1" ht="15.6" x14ac:dyDescent="0.35"/>
    <row r="68" spans="2:5" s="8" customFormat="1" ht="15.6" x14ac:dyDescent="0.35"/>
    <row r="69" spans="2:5" s="8" customFormat="1" ht="15.6" x14ac:dyDescent="0.35"/>
    <row r="70" spans="2:5" s="8" customFormat="1" ht="15.6" x14ac:dyDescent="0.35"/>
    <row r="71" spans="2:5" s="8" customFormat="1" ht="15.6" x14ac:dyDescent="0.35"/>
    <row r="72" spans="2:5" s="8" customFormat="1" ht="21" x14ac:dyDescent="0.5">
      <c r="C72" s="29"/>
      <c r="D72" s="29" t="s">
        <v>39</v>
      </c>
      <c r="E72" s="29" t="s">
        <v>40</v>
      </c>
    </row>
    <row r="73" spans="2:5" s="8" customFormat="1" ht="15.6" hidden="1" x14ac:dyDescent="0.35">
      <c r="B73" s="8" t="str">
        <f t="shared" ref="B73:B78" si="13">$B$6</f>
        <v>Tauranga</v>
      </c>
      <c r="C73" s="26">
        <f>DATE(YEAR(C74)-1,MONTH(C74),DAY(C74))</f>
        <v>41334</v>
      </c>
      <c r="D73" s="30">
        <f>N60</f>
        <v>3564</v>
      </c>
      <c r="E73" s="39"/>
    </row>
    <row r="74" spans="2:5" s="8" customFormat="1" ht="15.6" x14ac:dyDescent="0.35">
      <c r="B74" s="8" t="str">
        <f t="shared" si="13"/>
        <v>Tauranga</v>
      </c>
      <c r="C74" s="32">
        <f>DATE(YEAR(C75)-1,MONTH(C75),DAY(C75))</f>
        <v>41699</v>
      </c>
      <c r="D74" s="45">
        <f>L60</f>
        <v>3827</v>
      </c>
      <c r="E74" s="34">
        <f t="shared" ref="E74:E77" si="14">D74/D73-1</f>
        <v>7.3793490460157152E-2</v>
      </c>
    </row>
    <row r="75" spans="2:5" s="8" customFormat="1" ht="15.6" x14ac:dyDescent="0.35">
      <c r="B75" s="8" t="str">
        <f t="shared" si="13"/>
        <v>Tauranga</v>
      </c>
      <c r="C75" s="35">
        <f>DATE(YEAR(C76)-1,MONTH(C76),DAY(C76))</f>
        <v>42064</v>
      </c>
      <c r="D75" s="46">
        <f>J60</f>
        <v>4136</v>
      </c>
      <c r="E75" s="36">
        <f t="shared" si="14"/>
        <v>8.0742095636268552E-2</v>
      </c>
    </row>
    <row r="76" spans="2:5" s="8" customFormat="1" ht="15.6" x14ac:dyDescent="0.35">
      <c r="B76" s="8" t="str">
        <f t="shared" si="13"/>
        <v>Tauranga</v>
      </c>
      <c r="C76" s="32">
        <f>DATE(YEAR(C77)-1,MONTH(C77),DAY(C77))</f>
        <v>42430</v>
      </c>
      <c r="D76" s="45">
        <f>H60</f>
        <v>5573</v>
      </c>
      <c r="E76" s="37">
        <f t="shared" si="14"/>
        <v>0.34743713733075432</v>
      </c>
    </row>
    <row r="77" spans="2:5" s="8" customFormat="1" ht="15.6" x14ac:dyDescent="0.35">
      <c r="B77" s="8" t="str">
        <f t="shared" si="13"/>
        <v>Tauranga</v>
      </c>
      <c r="C77" s="35">
        <f>DATE(YEAR(C78)-1,MONTH(C78),DAY(C78))</f>
        <v>42795</v>
      </c>
      <c r="D77" s="46">
        <f>F60</f>
        <v>4767</v>
      </c>
      <c r="E77" s="31">
        <f t="shared" si="14"/>
        <v>-0.14462587475327471</v>
      </c>
    </row>
    <row r="78" spans="2:5" s="8" customFormat="1" ht="15.6" x14ac:dyDescent="0.35">
      <c r="B78" s="8" t="str">
        <f t="shared" si="13"/>
        <v>Tauranga</v>
      </c>
      <c r="C78" s="32">
        <f>GETPIVOTDATA("reporting_month",Pivot!$B$3)</f>
        <v>43160</v>
      </c>
      <c r="D78" s="45">
        <f>D60</f>
        <v>3788</v>
      </c>
      <c r="E78" s="37">
        <f>D78/D77-1</f>
        <v>-0.20537025382840357</v>
      </c>
    </row>
    <row r="79" spans="2:5" s="8" customFormat="1" ht="15.6" x14ac:dyDescent="0.35"/>
    <row r="80" spans="2:5" s="8" customFormat="1" ht="15.6" x14ac:dyDescent="0.35"/>
    <row r="81" spans="2:18" s="8" customFormat="1" ht="15.6" x14ac:dyDescent="0.35"/>
    <row r="82" spans="2:18" s="8" customFormat="1" ht="15.6" x14ac:dyDescent="0.35"/>
    <row r="83" spans="2:18" s="8" customFormat="1" ht="15.6" x14ac:dyDescent="0.35"/>
    <row r="84" spans="2:18" s="8" customFormat="1" ht="15.6" x14ac:dyDescent="0.35"/>
    <row r="85" spans="2:18" s="8" customFormat="1" ht="15.6" x14ac:dyDescent="0.35"/>
    <row r="86" spans="2:18" s="8" customFormat="1" ht="15.6" x14ac:dyDescent="0.35"/>
    <row r="87" spans="2:18" s="8" customFormat="1" ht="37.799999999999997" x14ac:dyDescent="0.85">
      <c r="B87" s="23"/>
      <c r="C87" s="7" t="str">
        <f>$B$6&amp;" mortgage free properties"</f>
        <v>Tauranga mortgage free properties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  <c r="P87" s="25"/>
      <c r="Q87" s="25"/>
      <c r="R87" s="22"/>
    </row>
    <row r="88" spans="2:18" s="8" customFormat="1" ht="15.6" hidden="1" x14ac:dyDescent="0.35"/>
    <row r="89" spans="2:18" s="8" customFormat="1" ht="15.6" hidden="1" x14ac:dyDescent="0.35">
      <c r="D89" s="8" t="s">
        <v>26</v>
      </c>
      <c r="E89" s="8" t="s">
        <v>27</v>
      </c>
    </row>
    <row r="90" spans="2:18" s="8" customFormat="1" ht="15.6" hidden="1" x14ac:dyDescent="0.35">
      <c r="B90" s="8" t="str">
        <f>$B$6</f>
        <v>Tauranga</v>
      </c>
      <c r="C90" s="26">
        <f t="shared" ref="C90:C93" si="15">DATE(YEAR(C91)-1,MONTH(C91),DAY(C91))</f>
        <v>41334</v>
      </c>
      <c r="D90" s="28">
        <f>GETPIVOTDATA("report_count",Pivot!$B$7,"report_name","Mortgaged","reporting_month",$C90,"master_region",$B90)+GETPIVOTDATA("report_count",Pivot!$B$7,"report_name","Mortgage free","reporting_month",$C90,"master_region",$B90)</f>
        <v>48645</v>
      </c>
      <c r="E90" s="28">
        <f>GETPIVOTDATA("report_count",Pivot!$B$7,"report_name","Mortgage free","reporting_month",$C90,"master_region",$B90)</f>
        <v>20009</v>
      </c>
    </row>
    <row r="91" spans="2:18" s="8" customFormat="1" ht="15.6" hidden="1" x14ac:dyDescent="0.35">
      <c r="B91" s="8" t="str">
        <f t="shared" ref="B91:B95" si="16">$B$6</f>
        <v>Tauranga</v>
      </c>
      <c r="C91" s="26">
        <f t="shared" si="15"/>
        <v>41699</v>
      </c>
      <c r="D91" s="28">
        <f>GETPIVOTDATA("report_count",Pivot!$B$7,"report_name","Mortgaged","reporting_month",$C91,"master_region",$B91)+GETPIVOTDATA("report_count",Pivot!$B$7,"report_name","Mortgage free","reporting_month",$C91,"master_region",$B91)</f>
        <v>48645</v>
      </c>
      <c r="E91" s="28">
        <f>GETPIVOTDATA("report_count",Pivot!$B$7,"report_name","Mortgage free","reporting_month",$C91,"master_region",$B91)</f>
        <v>19558</v>
      </c>
    </row>
    <row r="92" spans="2:18" s="8" customFormat="1" ht="15.6" hidden="1" x14ac:dyDescent="0.35">
      <c r="B92" s="8" t="str">
        <f t="shared" si="16"/>
        <v>Tauranga</v>
      </c>
      <c r="C92" s="26">
        <f t="shared" si="15"/>
        <v>42064</v>
      </c>
      <c r="D92" s="28">
        <f>GETPIVOTDATA("report_count",Pivot!$B$7,"report_name","Mortgaged","reporting_month",$C92,"master_region",$B92)+GETPIVOTDATA("report_count",Pivot!$B$7,"report_name","Mortgage free","reporting_month",$C92,"master_region",$B92)</f>
        <v>49346</v>
      </c>
      <c r="E92" s="28">
        <f>GETPIVOTDATA("report_count",Pivot!$B$7,"report_name","Mortgage free","reporting_month",$C92,"master_region",$B92)</f>
        <v>19174</v>
      </c>
    </row>
    <row r="93" spans="2:18" s="8" customFormat="1" ht="15.6" hidden="1" x14ac:dyDescent="0.35">
      <c r="B93" s="8" t="str">
        <f t="shared" si="16"/>
        <v>Tauranga</v>
      </c>
      <c r="C93" s="26">
        <f t="shared" si="15"/>
        <v>42430</v>
      </c>
      <c r="D93" s="28">
        <f>GETPIVOTDATA("report_count",Pivot!$B$7,"report_name","Mortgaged","reporting_month",$C93,"master_region",$B93)+GETPIVOTDATA("report_count",Pivot!$B$7,"report_name","Mortgage free","reporting_month",$C93,"master_region",$B93)</f>
        <v>49441</v>
      </c>
      <c r="E93" s="28">
        <f>GETPIVOTDATA("report_count",Pivot!$B$7,"report_name","Mortgage free","reporting_month",$C93,"master_region",$B93)</f>
        <v>18575</v>
      </c>
    </row>
    <row r="94" spans="2:18" s="8" customFormat="1" ht="15.6" hidden="1" x14ac:dyDescent="0.35">
      <c r="B94" s="8" t="str">
        <f t="shared" si="16"/>
        <v>Tauranga</v>
      </c>
      <c r="C94" s="26">
        <f>DATE(YEAR(C95)-1,MONTH(C95),DAY(C95))</f>
        <v>42795</v>
      </c>
      <c r="D94" s="28">
        <f>GETPIVOTDATA("report_count",Pivot!$B$7,"report_name","Mortgaged","reporting_month",$C94,"master_region",$B94)+GETPIVOTDATA("report_count",Pivot!$B$7,"report_name","Mortgage free","reporting_month",$C94,"master_region",$B94)</f>
        <v>49443</v>
      </c>
      <c r="E94" s="28">
        <f>GETPIVOTDATA("report_count",Pivot!$B$7,"report_name","Mortgage free","reporting_month",$C94,"master_region",$B94)</f>
        <v>17454</v>
      </c>
    </row>
    <row r="95" spans="2:18" s="8" customFormat="1" ht="15.6" hidden="1" x14ac:dyDescent="0.35">
      <c r="B95" s="8" t="str">
        <f t="shared" si="16"/>
        <v>Tauranga</v>
      </c>
      <c r="C95" s="26">
        <f>GETPIVOTDATA("reporting_month",Pivot!$B$3)</f>
        <v>43160</v>
      </c>
      <c r="D95" s="28">
        <f>GETPIVOTDATA("report_count",Pivot!$B$7,"report_name","Mortgaged","reporting_month",$C95,"master_region",$B95)+GETPIVOTDATA("report_count",Pivot!$B$7,"report_name","Mortgage free","reporting_month",$C95,"master_region",$B95)</f>
        <v>49473</v>
      </c>
      <c r="E95" s="28">
        <f>GETPIVOTDATA("report_count",Pivot!$B$7,"report_name","Mortgage free","reporting_month",$C95,"master_region",$B95)</f>
        <v>16098</v>
      </c>
    </row>
    <row r="96" spans="2:18" s="8" customFormat="1" ht="15.6" hidden="1" x14ac:dyDescent="0.35"/>
    <row r="97" spans="3:5" s="8" customFormat="1" ht="15.6" x14ac:dyDescent="0.35"/>
    <row r="98" spans="3:5" s="8" customFormat="1" ht="15.6" x14ac:dyDescent="0.35"/>
    <row r="99" spans="3:5" s="8" customFormat="1" ht="15.6" x14ac:dyDescent="0.35"/>
    <row r="100" spans="3:5" s="8" customFormat="1" ht="15.6" x14ac:dyDescent="0.35"/>
    <row r="101" spans="3:5" s="8" customFormat="1" ht="15.6" x14ac:dyDescent="0.35"/>
    <row r="102" spans="3:5" s="8" customFormat="1" ht="15.6" x14ac:dyDescent="0.35"/>
    <row r="103" spans="3:5" s="8" customFormat="1" ht="15.6" x14ac:dyDescent="0.35"/>
    <row r="104" spans="3:5" s="8" customFormat="1" ht="21" x14ac:dyDescent="0.5">
      <c r="C104" s="29"/>
      <c r="D104" s="29" t="s">
        <v>28</v>
      </c>
      <c r="E104" s="29" t="s">
        <v>29</v>
      </c>
    </row>
    <row r="105" spans="3:5" s="8" customFormat="1" ht="15.6" hidden="1" x14ac:dyDescent="0.35">
      <c r="C105" s="40">
        <f t="shared" ref="C105:C110" si="17">C90</f>
        <v>41334</v>
      </c>
      <c r="D105" s="39">
        <f t="shared" ref="D105:D110" si="18">E90/D90</f>
        <v>0.4113269606331586</v>
      </c>
      <c r="E105" s="39"/>
    </row>
    <row r="106" spans="3:5" s="8" customFormat="1" ht="15.6" x14ac:dyDescent="0.35">
      <c r="C106" s="32">
        <f t="shared" si="17"/>
        <v>41699</v>
      </c>
      <c r="D106" s="34">
        <f t="shared" si="18"/>
        <v>0.40205570973378557</v>
      </c>
      <c r="E106" s="34">
        <f t="shared" ref="E106:E109" si="19">D106/D105-1</f>
        <v>-2.2539857064321156E-2</v>
      </c>
    </row>
    <row r="107" spans="3:5" s="8" customFormat="1" ht="15.6" x14ac:dyDescent="0.35">
      <c r="C107" s="35">
        <f t="shared" si="17"/>
        <v>42064</v>
      </c>
      <c r="D107" s="36">
        <f t="shared" si="18"/>
        <v>0.38856239614153121</v>
      </c>
      <c r="E107" s="36">
        <f t="shared" si="19"/>
        <v>-3.356080579278109E-2</v>
      </c>
    </row>
    <row r="108" spans="3:5" s="8" customFormat="1" ht="15.6" x14ac:dyDescent="0.35">
      <c r="C108" s="32">
        <f t="shared" si="17"/>
        <v>42430</v>
      </c>
      <c r="D108" s="34">
        <f t="shared" si="18"/>
        <v>0.37570032968588823</v>
      </c>
      <c r="E108" s="34">
        <f t="shared" si="19"/>
        <v>-3.3101675775537576E-2</v>
      </c>
    </row>
    <row r="109" spans="3:5" s="8" customFormat="1" ht="15.6" x14ac:dyDescent="0.35">
      <c r="C109" s="35">
        <f t="shared" si="17"/>
        <v>42795</v>
      </c>
      <c r="D109" s="36">
        <f t="shared" si="18"/>
        <v>0.35301255991748076</v>
      </c>
      <c r="E109" s="36">
        <f t="shared" si="19"/>
        <v>-6.03879421329655E-2</v>
      </c>
    </row>
    <row r="110" spans="3:5" s="8" customFormat="1" ht="15.6" x14ac:dyDescent="0.35">
      <c r="C110" s="32">
        <f t="shared" si="17"/>
        <v>43160</v>
      </c>
      <c r="D110" s="34">
        <f t="shared" si="18"/>
        <v>0.3253896064520041</v>
      </c>
      <c r="E110" s="34">
        <f>D110/D109-1</f>
        <v>-7.8249208673860537E-2</v>
      </c>
    </row>
    <row r="111" spans="3:5" s="8" customFormat="1" ht="15.6" x14ac:dyDescent="0.35"/>
    <row r="112" spans="3:5" s="8" customFormat="1" ht="15.6" x14ac:dyDescent="0.35"/>
    <row r="113" spans="2:18" s="8" customFormat="1" ht="15.6" x14ac:dyDescent="0.35"/>
    <row r="114" spans="2:18" s="8" customFormat="1" ht="15.6" x14ac:dyDescent="0.35"/>
    <row r="115" spans="2:18" s="8" customFormat="1" ht="15.6" x14ac:dyDescent="0.35"/>
    <row r="116" spans="2:18" s="8" customFormat="1" ht="15.6" x14ac:dyDescent="0.35"/>
    <row r="117" spans="2:18" s="8" customFormat="1" ht="15.6" x14ac:dyDescent="0.35"/>
    <row r="118" spans="2:18" s="8" customFormat="1" ht="15.6" x14ac:dyDescent="0.35"/>
    <row r="119" spans="2:18" s="8" customFormat="1" ht="15.6" x14ac:dyDescent="0.35"/>
    <row r="120" spans="2:18" s="8" customFormat="1" ht="37.799999999999997" x14ac:dyDescent="0.85">
      <c r="B120" s="23"/>
      <c r="C120" s="7" t="str">
        <f>$B$6&amp;" mortgage registration type"</f>
        <v>Tauranga mortgage registration type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5"/>
      <c r="P120" s="25"/>
      <c r="Q120" s="25"/>
      <c r="R120" s="22"/>
    </row>
    <row r="121" spans="2:18" s="8" customFormat="1" ht="15.6" hidden="1" x14ac:dyDescent="0.35"/>
    <row r="122" spans="2:18" s="8" customFormat="1" ht="15.6" hidden="1" x14ac:dyDescent="0.35"/>
    <row r="123" spans="2:18" s="8" customFormat="1" ht="15.6" hidden="1" x14ac:dyDescent="0.35">
      <c r="B123" s="8" t="str">
        <f t="shared" ref="B123:B134" si="20">$B$6</f>
        <v>Tauranga</v>
      </c>
      <c r="C123" s="8" t="s">
        <v>34</v>
      </c>
      <c r="D123" s="26">
        <f t="shared" ref="D123:D132" si="21">DATE(YEAR(D124),MONTH(D124)-1,DAY(D124))</f>
        <v>42826</v>
      </c>
      <c r="E123" s="27">
        <f>GETPIVOTDATA("report_count",Pivot!$B$7,"report_name",$C123,"reporting_month",$D123,"master_region",$B123)</f>
        <v>100</v>
      </c>
      <c r="F123" s="26">
        <f t="shared" ref="F123:F128" si="22">DATE(YEAR(F124),MONTH(F124)-1,DAY(F124))</f>
        <v>42461</v>
      </c>
      <c r="G123" s="27">
        <f>GETPIVOTDATA("report_count",Pivot!$B$7,"report_name",$C123,"reporting_month",$F123,"master_region",$B123)</f>
        <v>145</v>
      </c>
      <c r="H123" s="26">
        <f t="shared" ref="H123:H128" si="23">DATE(YEAR(H124),MONTH(H124)-1,DAY(H124))</f>
        <v>42095</v>
      </c>
      <c r="I123" s="27">
        <f>GETPIVOTDATA("report_count",Pivot!$B$7,"report_name",$C123,"reporting_month",$H123,"master_region",$B123)</f>
        <v>107</v>
      </c>
      <c r="J123" s="26">
        <f t="shared" ref="J123:J128" si="24">DATE(YEAR(J124),MONTH(J124)-1,DAY(J124))</f>
        <v>41730</v>
      </c>
      <c r="K123" s="27">
        <f>GETPIVOTDATA("report_count",Pivot!$B$7,"report_name",$C123,"reporting_month",$J123,"master_region",$B123)</f>
        <v>81</v>
      </c>
      <c r="L123" s="26">
        <f t="shared" ref="L123:L128" si="25">DATE(YEAR(L124),MONTH(L124)-1,DAY(L124))</f>
        <v>41365</v>
      </c>
      <c r="M123" s="27">
        <f>GETPIVOTDATA("report_count",Pivot!$B$7,"report_name",$C123,"reporting_month",$L123,"master_region",$B123)</f>
        <v>124</v>
      </c>
      <c r="N123" s="26">
        <f t="shared" ref="N123:N128" si="26">DATE(YEAR(N124),MONTH(N124)-1,DAY(N124))</f>
        <v>41000</v>
      </c>
      <c r="O123" s="27">
        <f>GETPIVOTDATA("report_count",Pivot!$B$7,"report_name",$C123,"reporting_month",$N123,"master_region",$B123)</f>
        <v>142</v>
      </c>
    </row>
    <row r="124" spans="2:18" s="8" customFormat="1" ht="15.6" hidden="1" x14ac:dyDescent="0.35">
      <c r="B124" s="8" t="str">
        <f t="shared" si="20"/>
        <v>Tauranga</v>
      </c>
      <c r="C124" s="8" t="s">
        <v>34</v>
      </c>
      <c r="D124" s="26">
        <f t="shared" si="21"/>
        <v>42856</v>
      </c>
      <c r="E124" s="27">
        <f>GETPIVOTDATA("report_count",Pivot!$B$7,"report_name",$C124,"reporting_month",$D124,"master_region",$B124)</f>
        <v>79</v>
      </c>
      <c r="F124" s="26">
        <f t="shared" si="22"/>
        <v>42491</v>
      </c>
      <c r="G124" s="27">
        <f>GETPIVOTDATA("report_count",Pivot!$B$7,"report_name",$C124,"reporting_month",$F124,"master_region",$B124)</f>
        <v>123</v>
      </c>
      <c r="H124" s="26">
        <f t="shared" si="23"/>
        <v>42125</v>
      </c>
      <c r="I124" s="27">
        <f>GETPIVOTDATA("report_count",Pivot!$B$7,"report_name",$C124,"reporting_month",$H124,"master_region",$B124)</f>
        <v>106</v>
      </c>
      <c r="J124" s="26">
        <f t="shared" si="24"/>
        <v>41760</v>
      </c>
      <c r="K124" s="27">
        <f>GETPIVOTDATA("report_count",Pivot!$B$7,"report_name",$C124,"reporting_month",$J124,"master_region",$B124)</f>
        <v>90</v>
      </c>
      <c r="L124" s="26">
        <f t="shared" si="25"/>
        <v>41395</v>
      </c>
      <c r="M124" s="27">
        <f>GETPIVOTDATA("report_count",Pivot!$B$7,"report_name",$C124,"reporting_month",$L124,"master_region",$B124)</f>
        <v>95</v>
      </c>
      <c r="N124" s="26">
        <f t="shared" si="26"/>
        <v>41030</v>
      </c>
      <c r="O124" s="27">
        <f>GETPIVOTDATA("report_count",Pivot!$B$7,"report_name",$C124,"reporting_month",$N124,"master_region",$B124)</f>
        <v>141</v>
      </c>
    </row>
    <row r="125" spans="2:18" s="8" customFormat="1" ht="15.6" hidden="1" x14ac:dyDescent="0.35">
      <c r="B125" s="8" t="str">
        <f t="shared" si="20"/>
        <v>Tauranga</v>
      </c>
      <c r="C125" s="8" t="s">
        <v>34</v>
      </c>
      <c r="D125" s="26">
        <f t="shared" si="21"/>
        <v>42887</v>
      </c>
      <c r="E125" s="27">
        <f>GETPIVOTDATA("report_count",Pivot!$B$7,"report_name",$C125,"reporting_month",$D125,"master_region",$B125)</f>
        <v>90</v>
      </c>
      <c r="F125" s="26">
        <f t="shared" si="22"/>
        <v>42522</v>
      </c>
      <c r="G125" s="27">
        <f>GETPIVOTDATA("report_count",Pivot!$B$7,"report_name",$C125,"reporting_month",$F125,"master_region",$B125)</f>
        <v>116</v>
      </c>
      <c r="H125" s="26">
        <f t="shared" si="23"/>
        <v>42156</v>
      </c>
      <c r="I125" s="27">
        <f>GETPIVOTDATA("report_count",Pivot!$B$7,"report_name",$C125,"reporting_month",$H125,"master_region",$B125)</f>
        <v>112</v>
      </c>
      <c r="J125" s="26">
        <f t="shared" si="24"/>
        <v>41791</v>
      </c>
      <c r="K125" s="27">
        <f>GETPIVOTDATA("report_count",Pivot!$B$7,"report_name",$C125,"reporting_month",$J125,"master_region",$B125)</f>
        <v>87</v>
      </c>
      <c r="L125" s="26">
        <f t="shared" si="25"/>
        <v>41426</v>
      </c>
      <c r="M125" s="27">
        <f>GETPIVOTDATA("report_count",Pivot!$B$7,"report_name",$C125,"reporting_month",$L125,"master_region",$B125)</f>
        <v>93</v>
      </c>
      <c r="N125" s="26">
        <f t="shared" si="26"/>
        <v>41061</v>
      </c>
      <c r="O125" s="27">
        <f>GETPIVOTDATA("report_count",Pivot!$B$7,"report_name",$C125,"reporting_month",$N125,"master_region",$B125)</f>
        <v>167</v>
      </c>
    </row>
    <row r="126" spans="2:18" s="8" customFormat="1" ht="15.6" hidden="1" x14ac:dyDescent="0.35">
      <c r="B126" s="8" t="str">
        <f t="shared" si="20"/>
        <v>Tauranga</v>
      </c>
      <c r="C126" s="8" t="s">
        <v>34</v>
      </c>
      <c r="D126" s="26">
        <f t="shared" si="21"/>
        <v>42917</v>
      </c>
      <c r="E126" s="27">
        <f>GETPIVOTDATA("report_count",Pivot!$B$7,"report_name",$C126,"reporting_month",$D126,"master_region",$B126)</f>
        <v>76</v>
      </c>
      <c r="F126" s="26">
        <f t="shared" si="22"/>
        <v>42552</v>
      </c>
      <c r="G126" s="27">
        <f>GETPIVOTDATA("report_count",Pivot!$B$7,"report_name",$C126,"reporting_month",$F126,"master_region",$B126)</f>
        <v>106</v>
      </c>
      <c r="H126" s="26">
        <f t="shared" si="23"/>
        <v>42186</v>
      </c>
      <c r="I126" s="27">
        <f>GETPIVOTDATA("report_count",Pivot!$B$7,"report_name",$C126,"reporting_month",$H126,"master_region",$B126)</f>
        <v>151</v>
      </c>
      <c r="J126" s="26">
        <f t="shared" si="24"/>
        <v>41821</v>
      </c>
      <c r="K126" s="27">
        <f>GETPIVOTDATA("report_count",Pivot!$B$7,"report_name",$C126,"reporting_month",$J126,"master_region",$B126)</f>
        <v>83</v>
      </c>
      <c r="L126" s="26">
        <f t="shared" si="25"/>
        <v>41456</v>
      </c>
      <c r="M126" s="27">
        <f>GETPIVOTDATA("report_count",Pivot!$B$7,"report_name",$C126,"reporting_month",$L126,"master_region",$B126)</f>
        <v>99</v>
      </c>
      <c r="N126" s="26">
        <f t="shared" si="26"/>
        <v>41091</v>
      </c>
      <c r="O126" s="27">
        <f>GETPIVOTDATA("report_count",Pivot!$B$7,"report_name",$C126,"reporting_month",$N126,"master_region",$B126)</f>
        <v>108</v>
      </c>
    </row>
    <row r="127" spans="2:18" s="8" customFormat="1" ht="15.6" hidden="1" x14ac:dyDescent="0.35">
      <c r="B127" s="8" t="str">
        <f t="shared" si="20"/>
        <v>Tauranga</v>
      </c>
      <c r="C127" s="8" t="s">
        <v>34</v>
      </c>
      <c r="D127" s="26">
        <f t="shared" si="21"/>
        <v>42948</v>
      </c>
      <c r="E127" s="27">
        <f>GETPIVOTDATA("report_count",Pivot!$B$7,"report_name",$C127,"reporting_month",$D127,"master_region",$B127)</f>
        <v>95</v>
      </c>
      <c r="F127" s="26">
        <f t="shared" si="22"/>
        <v>42583</v>
      </c>
      <c r="G127" s="27">
        <f>GETPIVOTDATA("report_count",Pivot!$B$7,"report_name",$C127,"reporting_month",$F127,"master_region",$B127)</f>
        <v>109</v>
      </c>
      <c r="H127" s="26">
        <f t="shared" si="23"/>
        <v>42217</v>
      </c>
      <c r="I127" s="27">
        <f>GETPIVOTDATA("report_count",Pivot!$B$7,"report_name",$C127,"reporting_month",$H127,"master_region",$B127)</f>
        <v>138</v>
      </c>
      <c r="J127" s="26">
        <f t="shared" si="24"/>
        <v>41852</v>
      </c>
      <c r="K127" s="27">
        <f>GETPIVOTDATA("report_count",Pivot!$B$7,"report_name",$C127,"reporting_month",$J127,"master_region",$B127)</f>
        <v>81</v>
      </c>
      <c r="L127" s="26">
        <f t="shared" si="25"/>
        <v>41487</v>
      </c>
      <c r="M127" s="27">
        <f>GETPIVOTDATA("report_count",Pivot!$B$7,"report_name",$C127,"reporting_month",$L127,"master_region",$B127)</f>
        <v>110</v>
      </c>
      <c r="N127" s="26">
        <f t="shared" si="26"/>
        <v>41122</v>
      </c>
      <c r="O127" s="27">
        <f>GETPIVOTDATA("report_count",Pivot!$B$7,"report_name",$C127,"reporting_month",$N127,"master_region",$B127)</f>
        <v>103</v>
      </c>
    </row>
    <row r="128" spans="2:18" s="8" customFormat="1" ht="15.6" hidden="1" x14ac:dyDescent="0.35">
      <c r="B128" s="8" t="str">
        <f t="shared" si="20"/>
        <v>Tauranga</v>
      </c>
      <c r="C128" s="8" t="s">
        <v>34</v>
      </c>
      <c r="D128" s="26">
        <f t="shared" si="21"/>
        <v>42979</v>
      </c>
      <c r="E128" s="27">
        <f>GETPIVOTDATA("report_count",Pivot!$B$7,"report_name",$C128,"reporting_month",$D128,"master_region",$B128)</f>
        <v>89</v>
      </c>
      <c r="F128" s="26">
        <f t="shared" si="22"/>
        <v>42614</v>
      </c>
      <c r="G128" s="27">
        <f>GETPIVOTDATA("report_count",Pivot!$B$7,"report_name",$C128,"reporting_month",$F128,"master_region",$B128)</f>
        <v>98</v>
      </c>
      <c r="H128" s="26">
        <f t="shared" si="23"/>
        <v>42248</v>
      </c>
      <c r="I128" s="27">
        <f>GETPIVOTDATA("report_count",Pivot!$B$7,"report_name",$C128,"reporting_month",$H128,"master_region",$B128)</f>
        <v>126</v>
      </c>
      <c r="J128" s="26">
        <f t="shared" si="24"/>
        <v>41883</v>
      </c>
      <c r="K128" s="27">
        <f>GETPIVOTDATA("report_count",Pivot!$B$7,"report_name",$C128,"reporting_month",$J128,"master_region",$B128)</f>
        <v>88</v>
      </c>
      <c r="L128" s="26">
        <f t="shared" si="25"/>
        <v>41518</v>
      </c>
      <c r="M128" s="27">
        <f>GETPIVOTDATA("report_count",Pivot!$B$7,"report_name",$C128,"reporting_month",$L128,"master_region",$B128)</f>
        <v>127</v>
      </c>
      <c r="N128" s="26">
        <f t="shared" si="26"/>
        <v>41153</v>
      </c>
      <c r="O128" s="27">
        <f>GETPIVOTDATA("report_count",Pivot!$B$7,"report_name",$C128,"reporting_month",$N128,"master_region",$B128)</f>
        <v>66</v>
      </c>
    </row>
    <row r="129" spans="2:15" s="8" customFormat="1" ht="15.6" hidden="1" x14ac:dyDescent="0.35">
      <c r="B129" s="8" t="str">
        <f t="shared" si="20"/>
        <v>Tauranga</v>
      </c>
      <c r="C129" s="8" t="s">
        <v>34</v>
      </c>
      <c r="D129" s="26">
        <f t="shared" si="21"/>
        <v>43009</v>
      </c>
      <c r="E129" s="27">
        <f>GETPIVOTDATA("report_count",Pivot!$B$7,"report_name",$C129,"reporting_month",$D129,"master_region",$B129)</f>
        <v>97</v>
      </c>
      <c r="F129" s="26">
        <f>DATE(YEAR(F130),MONTH(F130)-1,DAY(F130))</f>
        <v>42644</v>
      </c>
      <c r="G129" s="27">
        <f>GETPIVOTDATA("report_count",Pivot!$B$7,"report_name",$C129,"reporting_month",$F129,"master_region",$B129)</f>
        <v>115</v>
      </c>
      <c r="H129" s="26">
        <f>DATE(YEAR(H130),MONTH(H130)-1,DAY(H130))</f>
        <v>42278</v>
      </c>
      <c r="I129" s="27">
        <f>GETPIVOTDATA("report_count",Pivot!$B$7,"report_name",$C129,"reporting_month",$H129,"master_region",$B129)</f>
        <v>144</v>
      </c>
      <c r="J129" s="26">
        <f>DATE(YEAR(J130),MONTH(J130)-1,DAY(J130))</f>
        <v>41913</v>
      </c>
      <c r="K129" s="27">
        <f>GETPIVOTDATA("report_count",Pivot!$B$7,"report_name",$C129,"reporting_month",$J129,"master_region",$B129)</f>
        <v>102</v>
      </c>
      <c r="L129" s="26">
        <f>DATE(YEAR(L130),MONTH(L130)-1,DAY(L130))</f>
        <v>41548</v>
      </c>
      <c r="M129" s="27">
        <f>GETPIVOTDATA("report_count",Pivot!$B$7,"report_name",$C129,"reporting_month",$L129,"master_region",$B129)</f>
        <v>113</v>
      </c>
      <c r="N129" s="26">
        <f>DATE(YEAR(N130),MONTH(N130)-1,DAY(N130))</f>
        <v>41183</v>
      </c>
      <c r="O129" s="27">
        <f>GETPIVOTDATA("report_count",Pivot!$B$7,"report_name",$C129,"reporting_month",$N129,"master_region",$B129)</f>
        <v>113</v>
      </c>
    </row>
    <row r="130" spans="2:15" s="8" customFormat="1" ht="15.6" hidden="1" x14ac:dyDescent="0.35">
      <c r="B130" s="8" t="str">
        <f t="shared" si="20"/>
        <v>Tauranga</v>
      </c>
      <c r="C130" s="8" t="s">
        <v>34</v>
      </c>
      <c r="D130" s="26">
        <f t="shared" si="21"/>
        <v>43040</v>
      </c>
      <c r="E130" s="27">
        <f>GETPIVOTDATA("report_count",Pivot!$B$7,"report_name",$C130,"reporting_month",$D130,"master_region",$B130)</f>
        <v>74</v>
      </c>
      <c r="F130" s="26">
        <f>DATE(YEAR(F131),MONTH(F131)-1,DAY(F131))</f>
        <v>42675</v>
      </c>
      <c r="G130" s="27">
        <f>GETPIVOTDATA("report_count",Pivot!$B$7,"report_name",$C130,"reporting_month",$F130,"master_region",$B130)</f>
        <v>91</v>
      </c>
      <c r="H130" s="26">
        <f>DATE(YEAR(H131),MONTH(H131)-1,DAY(H131))</f>
        <v>42309</v>
      </c>
      <c r="I130" s="27">
        <f>GETPIVOTDATA("report_count",Pivot!$B$7,"report_name",$C130,"reporting_month",$H130,"master_region",$B130)</f>
        <v>138</v>
      </c>
      <c r="J130" s="26">
        <f>DATE(YEAR(J131),MONTH(J131)-1,DAY(J131))</f>
        <v>41944</v>
      </c>
      <c r="K130" s="27">
        <f>GETPIVOTDATA("report_count",Pivot!$B$7,"report_name",$C130,"reporting_month",$J130,"master_region",$B130)</f>
        <v>81</v>
      </c>
      <c r="L130" s="26">
        <f>DATE(YEAR(L131),MONTH(L131)-1,DAY(L131))</f>
        <v>41579</v>
      </c>
      <c r="M130" s="27">
        <f>GETPIVOTDATA("report_count",Pivot!$B$7,"report_name",$C130,"reporting_month",$L130,"master_region",$B130)</f>
        <v>116</v>
      </c>
      <c r="N130" s="26">
        <f>DATE(YEAR(N131),MONTH(N131)-1,DAY(N131))</f>
        <v>41214</v>
      </c>
      <c r="O130" s="27">
        <f>GETPIVOTDATA("report_count",Pivot!$B$7,"report_name",$C130,"reporting_month",$N130,"master_region",$B130)</f>
        <v>107</v>
      </c>
    </row>
    <row r="131" spans="2:15" s="8" customFormat="1" ht="15.6" hidden="1" x14ac:dyDescent="0.35">
      <c r="B131" s="8" t="str">
        <f t="shared" si="20"/>
        <v>Tauranga</v>
      </c>
      <c r="C131" s="8" t="s">
        <v>34</v>
      </c>
      <c r="D131" s="26">
        <f t="shared" si="21"/>
        <v>43070</v>
      </c>
      <c r="E131" s="27">
        <f>GETPIVOTDATA("report_count",Pivot!$B$7,"report_name",$C131,"reporting_month",$D131,"master_region",$B131)</f>
        <v>96</v>
      </c>
      <c r="F131" s="26">
        <f>DATE(YEAR(F132),MONTH(F132)-1,DAY(F132))</f>
        <v>42705</v>
      </c>
      <c r="G131" s="27">
        <f>GETPIVOTDATA("report_count",Pivot!$B$7,"report_name",$C131,"reporting_month",$F131,"master_region",$B131)</f>
        <v>82</v>
      </c>
      <c r="H131" s="26">
        <f>DATE(YEAR(H132),MONTH(H132)-1,DAY(H132))</f>
        <v>42339</v>
      </c>
      <c r="I131" s="27">
        <f>GETPIVOTDATA("report_count",Pivot!$B$7,"report_name",$C131,"reporting_month",$H131,"master_region",$B131)</f>
        <v>125</v>
      </c>
      <c r="J131" s="26">
        <f>DATE(YEAR(J132),MONTH(J132)-1,DAY(J132))</f>
        <v>41974</v>
      </c>
      <c r="K131" s="27">
        <f>GETPIVOTDATA("report_count",Pivot!$B$7,"report_name",$C131,"reporting_month",$J131,"master_region",$B131)</f>
        <v>135</v>
      </c>
      <c r="L131" s="26">
        <f>DATE(YEAR(L132),MONTH(L132)-1,DAY(L132))</f>
        <v>41609</v>
      </c>
      <c r="M131" s="27">
        <f>GETPIVOTDATA("report_count",Pivot!$B$7,"report_name",$C131,"reporting_month",$L131,"master_region",$B131)</f>
        <v>98</v>
      </c>
      <c r="N131" s="26">
        <f>DATE(YEAR(N132),MONTH(N132)-1,DAY(N132))</f>
        <v>41244</v>
      </c>
      <c r="O131" s="27">
        <f>GETPIVOTDATA("report_count",Pivot!$B$7,"report_name",$C131,"reporting_month",$N131,"master_region",$B131)</f>
        <v>124</v>
      </c>
    </row>
    <row r="132" spans="2:15" s="8" customFormat="1" ht="15.6" hidden="1" x14ac:dyDescent="0.35">
      <c r="B132" s="8" t="str">
        <f t="shared" si="20"/>
        <v>Tauranga</v>
      </c>
      <c r="C132" s="8" t="s">
        <v>34</v>
      </c>
      <c r="D132" s="26">
        <f t="shared" si="21"/>
        <v>43101</v>
      </c>
      <c r="E132" s="27">
        <f>GETPIVOTDATA("report_count",Pivot!$B$7,"report_name",$C132,"reporting_month",$D132,"master_region",$B132)</f>
        <v>65</v>
      </c>
      <c r="F132" s="26">
        <f>DATE(YEAR(F133),MONTH(F133)-1,DAY(F133))</f>
        <v>42736</v>
      </c>
      <c r="G132" s="27">
        <f>GETPIVOTDATA("report_count",Pivot!$B$7,"report_name",$C132,"reporting_month",$F132,"master_region",$B132)</f>
        <v>75</v>
      </c>
      <c r="H132" s="26">
        <f>DATE(YEAR(H133),MONTH(H133)-1,DAY(H133))</f>
        <v>42370</v>
      </c>
      <c r="I132" s="27">
        <f>GETPIVOTDATA("report_count",Pivot!$B$7,"report_name",$C132,"reporting_month",$H132,"master_region",$B132)</f>
        <v>106</v>
      </c>
      <c r="J132" s="26">
        <f>DATE(YEAR(J133),MONTH(J133)-1,DAY(J133))</f>
        <v>42005</v>
      </c>
      <c r="K132" s="27">
        <f>GETPIVOTDATA("report_count",Pivot!$B$7,"report_name",$C132,"reporting_month",$J132,"master_region",$B132)</f>
        <v>65</v>
      </c>
      <c r="L132" s="26">
        <f>DATE(YEAR(L133),MONTH(L133)-1,DAY(L133))</f>
        <v>41640</v>
      </c>
      <c r="M132" s="27">
        <f>GETPIVOTDATA("report_count",Pivot!$B$7,"report_name",$C132,"reporting_month",$L132,"master_region",$B132)</f>
        <v>59</v>
      </c>
      <c r="N132" s="26">
        <f>DATE(YEAR(N133),MONTH(N133)-1,DAY(N133))</f>
        <v>41275</v>
      </c>
      <c r="O132" s="27">
        <f>GETPIVOTDATA("report_count",Pivot!$B$7,"report_name",$C132,"reporting_month",$N132,"master_region",$B132)</f>
        <v>63</v>
      </c>
    </row>
    <row r="133" spans="2:15" s="8" customFormat="1" ht="15.6" hidden="1" x14ac:dyDescent="0.35">
      <c r="B133" s="8" t="str">
        <f t="shared" si="20"/>
        <v>Tauranga</v>
      </c>
      <c r="C133" s="8" t="s">
        <v>34</v>
      </c>
      <c r="D133" s="26">
        <f>DATE(YEAR(D134),MONTH(D134)-1,DAY(D134))</f>
        <v>43132</v>
      </c>
      <c r="E133" s="27">
        <f>GETPIVOTDATA("report_count",Pivot!$B$7,"report_name",$C133,"reporting_month",$D133,"master_region",$B133)</f>
        <v>70</v>
      </c>
      <c r="F133" s="26">
        <f>DATE(YEAR(F134),MONTH(F134)-1,DAY(F134))</f>
        <v>42767</v>
      </c>
      <c r="G133" s="27">
        <f>GETPIVOTDATA("report_count",Pivot!$B$7,"report_name",$C133,"reporting_month",$F133,"master_region",$B133)</f>
        <v>87</v>
      </c>
      <c r="H133" s="26">
        <f>DATE(YEAR(H134),MONTH(H134)-1,DAY(H134))</f>
        <v>42401</v>
      </c>
      <c r="I133" s="27">
        <f>GETPIVOTDATA("report_count",Pivot!$B$7,"report_name",$C133,"reporting_month",$H133,"master_region",$B133)</f>
        <v>107</v>
      </c>
      <c r="J133" s="26">
        <f>DATE(YEAR(J134),MONTH(J134)-1,DAY(J134))</f>
        <v>42036</v>
      </c>
      <c r="K133" s="27">
        <f>GETPIVOTDATA("report_count",Pivot!$B$7,"report_name",$C133,"reporting_month",$J133,"master_region",$B133)</f>
        <v>89</v>
      </c>
      <c r="L133" s="26">
        <f>DATE(YEAR(L134),MONTH(L134)-1,DAY(L134))</f>
        <v>41671</v>
      </c>
      <c r="M133" s="27">
        <f>GETPIVOTDATA("report_count",Pivot!$B$7,"report_name",$C133,"reporting_month",$L133,"master_region",$B133)</f>
        <v>64</v>
      </c>
      <c r="N133" s="26">
        <f>DATE(YEAR(N134),MONTH(N134)-1,DAY(N134))</f>
        <v>41306</v>
      </c>
      <c r="O133" s="27">
        <f>GETPIVOTDATA("report_count",Pivot!$B$7,"report_name",$C133,"reporting_month",$N133,"master_region",$B133)</f>
        <v>66</v>
      </c>
    </row>
    <row r="134" spans="2:15" s="8" customFormat="1" ht="15.6" hidden="1" x14ac:dyDescent="0.35">
      <c r="B134" s="8" t="str">
        <f t="shared" si="20"/>
        <v>Tauranga</v>
      </c>
      <c r="C134" s="8" t="s">
        <v>34</v>
      </c>
      <c r="D134" s="26">
        <f>GETPIVOTDATA("reporting_month",Pivot!$B$3)</f>
        <v>43160</v>
      </c>
      <c r="E134" s="27">
        <f>GETPIVOTDATA("report_count",Pivot!$B$7,"report_name",$C134,"reporting_month",$D134,"master_region",$B134)</f>
        <v>100</v>
      </c>
      <c r="F134" s="26">
        <f>DATE(YEAR(D123),MONTH(D123)-1,DAY(D123))</f>
        <v>42795</v>
      </c>
      <c r="G134" s="27">
        <f>GETPIVOTDATA("report_count",Pivot!$B$7,"report_name",$C134,"reporting_month",$F134,"master_region",$B134)</f>
        <v>128</v>
      </c>
      <c r="H134" s="26">
        <f>DATE(YEAR(F123),MONTH(F123)-1,DAY(F123))</f>
        <v>42430</v>
      </c>
      <c r="I134" s="27">
        <f>GETPIVOTDATA("report_count",Pivot!$B$7,"report_name",$C134,"reporting_month",$H134,"master_region",$B134)</f>
        <v>112</v>
      </c>
      <c r="J134" s="26">
        <f>DATE(YEAR(H123),MONTH(H123)-1,DAY(H123))</f>
        <v>42064</v>
      </c>
      <c r="K134" s="27">
        <f>GETPIVOTDATA("report_count",Pivot!$B$7,"report_name",$C134,"reporting_month",$J134,"master_region",$B134)</f>
        <v>108</v>
      </c>
      <c r="L134" s="26">
        <f>DATE(YEAR(J123),MONTH(J123)-1,DAY(J123))</f>
        <v>41699</v>
      </c>
      <c r="M134" s="27">
        <f>GETPIVOTDATA("report_count",Pivot!$B$7,"report_name",$C134,"reporting_month",$L134,"master_region",$B134)</f>
        <v>71</v>
      </c>
      <c r="N134" s="26">
        <f>DATE(YEAR(L123),MONTH(L123)-1,DAY(L123))</f>
        <v>41334</v>
      </c>
      <c r="O134" s="27">
        <f>GETPIVOTDATA("report_count",Pivot!$B$7,"report_name",$C134,"reporting_month",$N134,"master_region",$B134)</f>
        <v>108</v>
      </c>
    </row>
    <row r="135" spans="2:15" s="8" customFormat="1" ht="15.6" hidden="1" x14ac:dyDescent="0.35">
      <c r="D135" s="26"/>
      <c r="E135" s="38">
        <f>SUM(E123:E134)</f>
        <v>1031</v>
      </c>
      <c r="F135" s="39"/>
      <c r="G135" s="38">
        <f>SUM(G123:G134)</f>
        <v>1275</v>
      </c>
      <c r="H135" s="39"/>
      <c r="I135" s="38">
        <f>SUM(I123:I134)</f>
        <v>1472</v>
      </c>
      <c r="J135" s="39"/>
      <c r="K135" s="38">
        <f>SUM(K123:K134)</f>
        <v>1090</v>
      </c>
      <c r="L135" s="39"/>
      <c r="M135" s="38">
        <f>SUM(M123:M134)</f>
        <v>1169</v>
      </c>
      <c r="N135" s="39"/>
      <c r="O135" s="38">
        <f>SUM(O123:O134)</f>
        <v>1308</v>
      </c>
    </row>
    <row r="136" spans="2:15" s="8" customFormat="1" ht="15.6" hidden="1" x14ac:dyDescent="0.35"/>
    <row r="137" spans="2:15" s="8" customFormat="1" ht="15.6" hidden="1" x14ac:dyDescent="0.35"/>
    <row r="138" spans="2:15" s="8" customFormat="1" ht="15.6" hidden="1" x14ac:dyDescent="0.35">
      <c r="B138" s="8" t="str">
        <f t="shared" ref="B138:B149" si="27">$B$6</f>
        <v>Tauranga</v>
      </c>
      <c r="C138" s="8" t="s">
        <v>30</v>
      </c>
      <c r="D138" s="26">
        <f t="shared" ref="D138:D147" si="28">DATE(YEAR(D139),MONTH(D139)-1,DAY(D139))</f>
        <v>42826</v>
      </c>
      <c r="E138" s="27">
        <f>GETPIVOTDATA("report_count",Pivot!$B$7,"report_name",$C138,"reporting_month",$D138,"master_region",$B138)</f>
        <v>56</v>
      </c>
      <c r="F138" s="26">
        <f t="shared" ref="F138:F143" si="29">DATE(YEAR(F139),MONTH(F139)-1,DAY(F139))</f>
        <v>42461</v>
      </c>
      <c r="G138" s="27">
        <f>GETPIVOTDATA("report_count",Pivot!$B$7,"report_name",$C138,"reporting_month",$F138,"master_region",$B138)</f>
        <v>74</v>
      </c>
      <c r="H138" s="26">
        <f t="shared" ref="H138:H143" si="30">DATE(YEAR(H139),MONTH(H139)-1,DAY(H139))</f>
        <v>42095</v>
      </c>
      <c r="I138" s="27">
        <f>GETPIVOTDATA("report_count",Pivot!$B$7,"report_name",$C138,"reporting_month",$H138,"master_region",$B138)</f>
        <v>63</v>
      </c>
      <c r="J138" s="26">
        <f t="shared" ref="J138:J143" si="31">DATE(YEAR(J139),MONTH(J139)-1,DAY(J139))</f>
        <v>41730</v>
      </c>
      <c r="K138" s="27">
        <f>GETPIVOTDATA("report_count",Pivot!$B$7,"report_name",$C138,"reporting_month",$J138,"master_region",$B138)</f>
        <v>63</v>
      </c>
      <c r="L138" s="26">
        <f t="shared" ref="L138:L143" si="32">DATE(YEAR(L139),MONTH(L139)-1,DAY(L139))</f>
        <v>41365</v>
      </c>
      <c r="M138" s="27">
        <f>GETPIVOTDATA("report_count",Pivot!$B$7,"report_name",$C138,"reporting_month",$L138,"master_region",$B138)</f>
        <v>48</v>
      </c>
      <c r="N138" s="26">
        <f t="shared" ref="N138:N143" si="33">DATE(YEAR(N139),MONTH(N139)-1,DAY(N139))</f>
        <v>41000</v>
      </c>
      <c r="O138" s="27">
        <f>GETPIVOTDATA("report_count",Pivot!$B$7,"report_name",$C138,"reporting_month",$N138,"master_region",$B138)</f>
        <v>51</v>
      </c>
    </row>
    <row r="139" spans="2:15" s="8" customFormat="1" ht="15.6" hidden="1" x14ac:dyDescent="0.35">
      <c r="B139" s="8" t="str">
        <f t="shared" si="27"/>
        <v>Tauranga</v>
      </c>
      <c r="C139" s="8" t="s">
        <v>30</v>
      </c>
      <c r="D139" s="26">
        <f t="shared" si="28"/>
        <v>42856</v>
      </c>
      <c r="E139" s="27">
        <f>GETPIVOTDATA("report_count",Pivot!$B$7,"report_name",$C139,"reporting_month",$D139,"master_region",$B139)</f>
        <v>57</v>
      </c>
      <c r="F139" s="26">
        <f t="shared" si="29"/>
        <v>42491</v>
      </c>
      <c r="G139" s="27">
        <f>GETPIVOTDATA("report_count",Pivot!$B$7,"report_name",$C139,"reporting_month",$F139,"master_region",$B139)</f>
        <v>79</v>
      </c>
      <c r="H139" s="26">
        <f t="shared" si="30"/>
        <v>42125</v>
      </c>
      <c r="I139" s="27">
        <f>GETPIVOTDATA("report_count",Pivot!$B$7,"report_name",$C139,"reporting_month",$H139,"master_region",$B139)</f>
        <v>98</v>
      </c>
      <c r="J139" s="26">
        <f t="shared" si="31"/>
        <v>41760</v>
      </c>
      <c r="K139" s="27">
        <f>GETPIVOTDATA("report_count",Pivot!$B$7,"report_name",$C139,"reporting_month",$J139,"master_region",$B139)</f>
        <v>64</v>
      </c>
      <c r="L139" s="26">
        <f t="shared" si="32"/>
        <v>41395</v>
      </c>
      <c r="M139" s="27">
        <f>GETPIVOTDATA("report_count",Pivot!$B$7,"report_name",$C139,"reporting_month",$L139,"master_region",$B139)</f>
        <v>70</v>
      </c>
      <c r="N139" s="26">
        <f t="shared" si="33"/>
        <v>41030</v>
      </c>
      <c r="O139" s="27">
        <f>GETPIVOTDATA("report_count",Pivot!$B$7,"report_name",$C139,"reporting_month",$N139,"master_region",$B139)</f>
        <v>82</v>
      </c>
    </row>
    <row r="140" spans="2:15" s="8" customFormat="1" ht="15.6" hidden="1" x14ac:dyDescent="0.35">
      <c r="B140" s="8" t="str">
        <f t="shared" si="27"/>
        <v>Tauranga</v>
      </c>
      <c r="C140" s="8" t="s">
        <v>30</v>
      </c>
      <c r="D140" s="26">
        <f t="shared" si="28"/>
        <v>42887</v>
      </c>
      <c r="E140" s="27">
        <f>GETPIVOTDATA("report_count",Pivot!$B$7,"report_name",$C140,"reporting_month",$D140,"master_region",$B140)</f>
        <v>48</v>
      </c>
      <c r="F140" s="26">
        <f t="shared" si="29"/>
        <v>42522</v>
      </c>
      <c r="G140" s="27">
        <f>GETPIVOTDATA("report_count",Pivot!$B$7,"report_name",$C140,"reporting_month",$F140,"master_region",$B140)</f>
        <v>64</v>
      </c>
      <c r="H140" s="26">
        <f t="shared" si="30"/>
        <v>42156</v>
      </c>
      <c r="I140" s="27">
        <f>GETPIVOTDATA("report_count",Pivot!$B$7,"report_name",$C140,"reporting_month",$H140,"master_region",$B140)</f>
        <v>59</v>
      </c>
      <c r="J140" s="26">
        <f t="shared" si="31"/>
        <v>41791</v>
      </c>
      <c r="K140" s="27">
        <f>GETPIVOTDATA("report_count",Pivot!$B$7,"report_name",$C140,"reporting_month",$J140,"master_region",$B140)</f>
        <v>61</v>
      </c>
      <c r="L140" s="26">
        <f t="shared" si="32"/>
        <v>41426</v>
      </c>
      <c r="M140" s="27">
        <f>GETPIVOTDATA("report_count",Pivot!$B$7,"report_name",$C140,"reporting_month",$L140,"master_region",$B140)</f>
        <v>68</v>
      </c>
      <c r="N140" s="26">
        <f t="shared" si="33"/>
        <v>41061</v>
      </c>
      <c r="O140" s="27">
        <f>GETPIVOTDATA("report_count",Pivot!$B$7,"report_name",$C140,"reporting_month",$N140,"master_region",$B140)</f>
        <v>70</v>
      </c>
    </row>
    <row r="141" spans="2:15" s="8" customFormat="1" ht="15.6" hidden="1" x14ac:dyDescent="0.35">
      <c r="B141" s="8" t="str">
        <f t="shared" si="27"/>
        <v>Tauranga</v>
      </c>
      <c r="C141" s="8" t="s">
        <v>30</v>
      </c>
      <c r="D141" s="26">
        <f t="shared" si="28"/>
        <v>42917</v>
      </c>
      <c r="E141" s="27">
        <f>GETPIVOTDATA("report_count",Pivot!$B$7,"report_name",$C141,"reporting_month",$D141,"master_region",$B141)</f>
        <v>44</v>
      </c>
      <c r="F141" s="26">
        <f t="shared" si="29"/>
        <v>42552</v>
      </c>
      <c r="G141" s="27">
        <f>GETPIVOTDATA("report_count",Pivot!$B$7,"report_name",$C141,"reporting_month",$F141,"master_region",$B141)</f>
        <v>80</v>
      </c>
      <c r="H141" s="26">
        <f t="shared" si="30"/>
        <v>42186</v>
      </c>
      <c r="I141" s="27">
        <f>GETPIVOTDATA("report_count",Pivot!$B$7,"report_name",$C141,"reporting_month",$H141,"master_region",$B141)</f>
        <v>67</v>
      </c>
      <c r="J141" s="26">
        <f t="shared" si="31"/>
        <v>41821</v>
      </c>
      <c r="K141" s="27">
        <f>GETPIVOTDATA("report_count",Pivot!$B$7,"report_name",$C141,"reporting_month",$J141,"master_region",$B141)</f>
        <v>67</v>
      </c>
      <c r="L141" s="26">
        <f t="shared" si="32"/>
        <v>41456</v>
      </c>
      <c r="M141" s="27">
        <f>GETPIVOTDATA("report_count",Pivot!$B$7,"report_name",$C141,"reporting_month",$L141,"master_region",$B141)</f>
        <v>87</v>
      </c>
      <c r="N141" s="26">
        <f t="shared" si="33"/>
        <v>41091</v>
      </c>
      <c r="O141" s="27">
        <f>GETPIVOTDATA("report_count",Pivot!$B$7,"report_name",$C141,"reporting_month",$N141,"master_region",$B141)</f>
        <v>92</v>
      </c>
    </row>
    <row r="142" spans="2:15" s="8" customFormat="1" ht="15.6" hidden="1" x14ac:dyDescent="0.35">
      <c r="B142" s="8" t="str">
        <f t="shared" si="27"/>
        <v>Tauranga</v>
      </c>
      <c r="C142" s="8" t="s">
        <v>30</v>
      </c>
      <c r="D142" s="26">
        <f t="shared" si="28"/>
        <v>42948</v>
      </c>
      <c r="E142" s="27">
        <f>GETPIVOTDATA("report_count",Pivot!$B$7,"report_name",$C142,"reporting_month",$D142,"master_region",$B142)</f>
        <v>52</v>
      </c>
      <c r="F142" s="26">
        <f t="shared" si="29"/>
        <v>42583</v>
      </c>
      <c r="G142" s="27">
        <f>GETPIVOTDATA("report_count",Pivot!$B$7,"report_name",$C142,"reporting_month",$F142,"master_region",$B142)</f>
        <v>79</v>
      </c>
      <c r="H142" s="26">
        <f t="shared" si="30"/>
        <v>42217</v>
      </c>
      <c r="I142" s="27">
        <f>GETPIVOTDATA("report_count",Pivot!$B$7,"report_name",$C142,"reporting_month",$H142,"master_region",$B142)</f>
        <v>52</v>
      </c>
      <c r="J142" s="26">
        <f t="shared" si="31"/>
        <v>41852</v>
      </c>
      <c r="K142" s="27">
        <f>GETPIVOTDATA("report_count",Pivot!$B$7,"report_name",$C142,"reporting_month",$J142,"master_region",$B142)</f>
        <v>64</v>
      </c>
      <c r="L142" s="26">
        <f t="shared" si="32"/>
        <v>41487</v>
      </c>
      <c r="M142" s="27">
        <f>GETPIVOTDATA("report_count",Pivot!$B$7,"report_name",$C142,"reporting_month",$L142,"master_region",$B142)</f>
        <v>62</v>
      </c>
      <c r="N142" s="26">
        <f t="shared" si="33"/>
        <v>41122</v>
      </c>
      <c r="O142" s="27">
        <f>GETPIVOTDATA("report_count",Pivot!$B$7,"report_name",$C142,"reporting_month",$N142,"master_region",$B142)</f>
        <v>93</v>
      </c>
    </row>
    <row r="143" spans="2:15" s="8" customFormat="1" ht="15.6" hidden="1" x14ac:dyDescent="0.35">
      <c r="B143" s="8" t="str">
        <f t="shared" si="27"/>
        <v>Tauranga</v>
      </c>
      <c r="C143" s="8" t="s">
        <v>30</v>
      </c>
      <c r="D143" s="26">
        <f t="shared" si="28"/>
        <v>42979</v>
      </c>
      <c r="E143" s="27">
        <f>GETPIVOTDATA("report_count",Pivot!$B$7,"report_name",$C143,"reporting_month",$D143,"master_region",$B143)</f>
        <v>68</v>
      </c>
      <c r="F143" s="26">
        <f t="shared" si="29"/>
        <v>42614</v>
      </c>
      <c r="G143" s="27">
        <f>GETPIVOTDATA("report_count",Pivot!$B$7,"report_name",$C143,"reporting_month",$F143,"master_region",$B143)</f>
        <v>68</v>
      </c>
      <c r="H143" s="26">
        <f t="shared" si="30"/>
        <v>42248</v>
      </c>
      <c r="I143" s="27">
        <f>GETPIVOTDATA("report_count",Pivot!$B$7,"report_name",$C143,"reporting_month",$H143,"master_region",$B143)</f>
        <v>57</v>
      </c>
      <c r="J143" s="26">
        <f t="shared" si="31"/>
        <v>41883</v>
      </c>
      <c r="K143" s="27">
        <f>GETPIVOTDATA("report_count",Pivot!$B$7,"report_name",$C143,"reporting_month",$J143,"master_region",$B143)</f>
        <v>59</v>
      </c>
      <c r="L143" s="26">
        <f t="shared" si="32"/>
        <v>41518</v>
      </c>
      <c r="M143" s="27">
        <f>GETPIVOTDATA("report_count",Pivot!$B$7,"report_name",$C143,"reporting_month",$L143,"master_region",$B143)</f>
        <v>39</v>
      </c>
      <c r="N143" s="26">
        <f t="shared" si="33"/>
        <v>41153</v>
      </c>
      <c r="O143" s="27">
        <f>GETPIVOTDATA("report_count",Pivot!$B$7,"report_name",$C143,"reporting_month",$N143,"master_region",$B143)</f>
        <v>60</v>
      </c>
    </row>
    <row r="144" spans="2:15" s="8" customFormat="1" ht="15.6" hidden="1" x14ac:dyDescent="0.35">
      <c r="B144" s="8" t="str">
        <f t="shared" si="27"/>
        <v>Tauranga</v>
      </c>
      <c r="C144" s="8" t="s">
        <v>30</v>
      </c>
      <c r="D144" s="26">
        <f t="shared" si="28"/>
        <v>43009</v>
      </c>
      <c r="E144" s="27">
        <f>GETPIVOTDATA("report_count",Pivot!$B$7,"report_name",$C144,"reporting_month",$D144,"master_region",$B144)</f>
        <v>38</v>
      </c>
      <c r="F144" s="26">
        <f>DATE(YEAR(F145),MONTH(F145)-1,DAY(F145))</f>
        <v>42644</v>
      </c>
      <c r="G144" s="27">
        <f>GETPIVOTDATA("report_count",Pivot!$B$7,"report_name",$C144,"reporting_month",$F144,"master_region",$B144)</f>
        <v>56</v>
      </c>
      <c r="H144" s="26">
        <f>DATE(YEAR(H145),MONTH(H145)-1,DAY(H145))</f>
        <v>42278</v>
      </c>
      <c r="I144" s="27">
        <f>GETPIVOTDATA("report_count",Pivot!$B$7,"report_name",$C144,"reporting_month",$H144,"master_region",$B144)</f>
        <v>80</v>
      </c>
      <c r="J144" s="26">
        <f>DATE(YEAR(J145),MONTH(J145)-1,DAY(J145))</f>
        <v>41913</v>
      </c>
      <c r="K144" s="27">
        <f>GETPIVOTDATA("report_count",Pivot!$B$7,"report_name",$C144,"reporting_month",$J144,"master_region",$B144)</f>
        <v>60</v>
      </c>
      <c r="L144" s="26">
        <f>DATE(YEAR(L145),MONTH(L145)-1,DAY(L145))</f>
        <v>41548</v>
      </c>
      <c r="M144" s="27">
        <f>GETPIVOTDATA("report_count",Pivot!$B$7,"report_name",$C144,"reporting_month",$L144,"master_region",$B144)</f>
        <v>46</v>
      </c>
      <c r="N144" s="26">
        <f>DATE(YEAR(N145),MONTH(N145)-1,DAY(N145))</f>
        <v>41183</v>
      </c>
      <c r="O144" s="27">
        <f>GETPIVOTDATA("report_count",Pivot!$B$7,"report_name",$C144,"reporting_month",$N144,"master_region",$B144)</f>
        <v>63</v>
      </c>
    </row>
    <row r="145" spans="2:15" s="8" customFormat="1" ht="15.6" hidden="1" x14ac:dyDescent="0.35">
      <c r="B145" s="8" t="str">
        <f t="shared" si="27"/>
        <v>Tauranga</v>
      </c>
      <c r="C145" s="8" t="s">
        <v>30</v>
      </c>
      <c r="D145" s="26">
        <f t="shared" si="28"/>
        <v>43040</v>
      </c>
      <c r="E145" s="27">
        <f>GETPIVOTDATA("report_count",Pivot!$B$7,"report_name",$C145,"reporting_month",$D145,"master_region",$B145)</f>
        <v>51</v>
      </c>
      <c r="F145" s="26">
        <f>DATE(YEAR(F146),MONTH(F146)-1,DAY(F146))</f>
        <v>42675</v>
      </c>
      <c r="G145" s="27">
        <f>GETPIVOTDATA("report_count",Pivot!$B$7,"report_name",$C145,"reporting_month",$F145,"master_region",$B145)</f>
        <v>59</v>
      </c>
      <c r="H145" s="26">
        <f>DATE(YEAR(H146),MONTH(H146)-1,DAY(H146))</f>
        <v>42309</v>
      </c>
      <c r="I145" s="27">
        <f>GETPIVOTDATA("report_count",Pivot!$B$7,"report_name",$C145,"reporting_month",$H145,"master_region",$B145)</f>
        <v>100</v>
      </c>
      <c r="J145" s="26">
        <f>DATE(YEAR(J146),MONTH(J146)-1,DAY(J146))</f>
        <v>41944</v>
      </c>
      <c r="K145" s="27">
        <f>GETPIVOTDATA("report_count",Pivot!$B$7,"report_name",$C145,"reporting_month",$J145,"master_region",$B145)</f>
        <v>51</v>
      </c>
      <c r="L145" s="26">
        <f>DATE(YEAR(L146),MONTH(L146)-1,DAY(L146))</f>
        <v>41579</v>
      </c>
      <c r="M145" s="27">
        <f>GETPIVOTDATA("report_count",Pivot!$B$7,"report_name",$C145,"reporting_month",$L145,"master_region",$B145)</f>
        <v>45</v>
      </c>
      <c r="N145" s="26">
        <f>DATE(YEAR(N146),MONTH(N146)-1,DAY(N146))</f>
        <v>41214</v>
      </c>
      <c r="O145" s="27">
        <f>GETPIVOTDATA("report_count",Pivot!$B$7,"report_name",$C145,"reporting_month",$N145,"master_region",$B145)</f>
        <v>88</v>
      </c>
    </row>
    <row r="146" spans="2:15" s="8" customFormat="1" ht="15.6" hidden="1" x14ac:dyDescent="0.35">
      <c r="B146" s="8" t="str">
        <f t="shared" si="27"/>
        <v>Tauranga</v>
      </c>
      <c r="C146" s="8" t="s">
        <v>30</v>
      </c>
      <c r="D146" s="26">
        <f t="shared" si="28"/>
        <v>43070</v>
      </c>
      <c r="E146" s="27">
        <f>GETPIVOTDATA("report_count",Pivot!$B$7,"report_name",$C146,"reporting_month",$D146,"master_region",$B146)</f>
        <v>54</v>
      </c>
      <c r="F146" s="26">
        <f>DATE(YEAR(F147),MONTH(F147)-1,DAY(F147))</f>
        <v>42705</v>
      </c>
      <c r="G146" s="27">
        <f>GETPIVOTDATA("report_count",Pivot!$B$7,"report_name",$C146,"reporting_month",$F146,"master_region",$B146)</f>
        <v>75</v>
      </c>
      <c r="H146" s="26">
        <f>DATE(YEAR(H147),MONTH(H147)-1,DAY(H147))</f>
        <v>42339</v>
      </c>
      <c r="I146" s="27">
        <f>GETPIVOTDATA("report_count",Pivot!$B$7,"report_name",$C146,"reporting_month",$H146,"master_region",$B146)</f>
        <v>134</v>
      </c>
      <c r="J146" s="26">
        <f>DATE(YEAR(J147),MONTH(J147)-1,DAY(J147))</f>
        <v>41974</v>
      </c>
      <c r="K146" s="27">
        <f>GETPIVOTDATA("report_count",Pivot!$B$7,"report_name",$C146,"reporting_month",$J146,"master_region",$B146)</f>
        <v>78</v>
      </c>
      <c r="L146" s="26">
        <f>DATE(YEAR(L147),MONTH(L147)-1,DAY(L147))</f>
        <v>41609</v>
      </c>
      <c r="M146" s="27">
        <f>GETPIVOTDATA("report_count",Pivot!$B$7,"report_name",$C146,"reporting_month",$L146,"master_region",$B146)</f>
        <v>60</v>
      </c>
      <c r="N146" s="26">
        <f>DATE(YEAR(N147),MONTH(N147)-1,DAY(N147))</f>
        <v>41244</v>
      </c>
      <c r="O146" s="27">
        <f>GETPIVOTDATA("report_count",Pivot!$B$7,"report_name",$C146,"reporting_month",$N146,"master_region",$B146)</f>
        <v>70</v>
      </c>
    </row>
    <row r="147" spans="2:15" s="8" customFormat="1" ht="15.6" hidden="1" x14ac:dyDescent="0.35">
      <c r="B147" s="8" t="str">
        <f t="shared" si="27"/>
        <v>Tauranga</v>
      </c>
      <c r="C147" s="8" t="s">
        <v>30</v>
      </c>
      <c r="D147" s="26">
        <f t="shared" si="28"/>
        <v>43101</v>
      </c>
      <c r="E147" s="27">
        <f>GETPIVOTDATA("report_count",Pivot!$B$7,"report_name",$C147,"reporting_month",$D147,"master_region",$B147)</f>
        <v>32</v>
      </c>
      <c r="F147" s="26">
        <f>DATE(YEAR(F148),MONTH(F148)-1,DAY(F148))</f>
        <v>42736</v>
      </c>
      <c r="G147" s="27">
        <f>GETPIVOTDATA("report_count",Pivot!$B$7,"report_name",$C147,"reporting_month",$F147,"master_region",$B147)</f>
        <v>34</v>
      </c>
      <c r="H147" s="26">
        <f>DATE(YEAR(H148),MONTH(H148)-1,DAY(H148))</f>
        <v>42370</v>
      </c>
      <c r="I147" s="27">
        <f>GETPIVOTDATA("report_count",Pivot!$B$7,"report_name",$C147,"reporting_month",$H147,"master_region",$B147)</f>
        <v>47</v>
      </c>
      <c r="J147" s="26">
        <f>DATE(YEAR(J148),MONTH(J148)-1,DAY(J148))</f>
        <v>42005</v>
      </c>
      <c r="K147" s="27">
        <f>GETPIVOTDATA("report_count",Pivot!$B$7,"report_name",$C147,"reporting_month",$J147,"master_region",$B147)</f>
        <v>26</v>
      </c>
      <c r="L147" s="26">
        <f>DATE(YEAR(L148),MONTH(L148)-1,DAY(L148))</f>
        <v>41640</v>
      </c>
      <c r="M147" s="27">
        <f>GETPIVOTDATA("report_count",Pivot!$B$7,"report_name",$C147,"reporting_month",$L147,"master_region",$B147)</f>
        <v>28</v>
      </c>
      <c r="N147" s="26">
        <f>DATE(YEAR(N148),MONTH(N148)-1,DAY(N148))</f>
        <v>41275</v>
      </c>
      <c r="O147" s="27">
        <f>GETPIVOTDATA("report_count",Pivot!$B$7,"report_name",$C147,"reporting_month",$N147,"master_region",$B147)</f>
        <v>52</v>
      </c>
    </row>
    <row r="148" spans="2:15" s="8" customFormat="1" ht="15.6" hidden="1" x14ac:dyDescent="0.35">
      <c r="B148" s="8" t="str">
        <f t="shared" si="27"/>
        <v>Tauranga</v>
      </c>
      <c r="C148" s="8" t="s">
        <v>30</v>
      </c>
      <c r="D148" s="26">
        <f>DATE(YEAR(D149),MONTH(D149)-1,DAY(D149))</f>
        <v>43132</v>
      </c>
      <c r="E148" s="27">
        <f>GETPIVOTDATA("report_count",Pivot!$B$7,"report_name",$C148,"reporting_month",$D148,"master_region",$B148)</f>
        <v>28</v>
      </c>
      <c r="F148" s="26">
        <f>DATE(YEAR(F149),MONTH(F149)-1,DAY(F149))</f>
        <v>42767</v>
      </c>
      <c r="G148" s="27">
        <f>GETPIVOTDATA("report_count",Pivot!$B$7,"report_name",$C148,"reporting_month",$F148,"master_region",$B148)</f>
        <v>45</v>
      </c>
      <c r="H148" s="26">
        <f>DATE(YEAR(H149),MONTH(H149)-1,DAY(H149))</f>
        <v>42401</v>
      </c>
      <c r="I148" s="27">
        <f>GETPIVOTDATA("report_count",Pivot!$B$7,"report_name",$C148,"reporting_month",$H148,"master_region",$B148)</f>
        <v>64</v>
      </c>
      <c r="J148" s="26">
        <f>DATE(YEAR(J149),MONTH(J149)-1,DAY(J149))</f>
        <v>42036</v>
      </c>
      <c r="K148" s="27">
        <f>GETPIVOTDATA("report_count",Pivot!$B$7,"report_name",$C148,"reporting_month",$J148,"master_region",$B148)</f>
        <v>40</v>
      </c>
      <c r="L148" s="26">
        <f>DATE(YEAR(L149),MONTH(L149)-1,DAY(L149))</f>
        <v>41671</v>
      </c>
      <c r="M148" s="27">
        <f>GETPIVOTDATA("report_count",Pivot!$B$7,"report_name",$C148,"reporting_month",$L148,"master_region",$B148)</f>
        <v>42</v>
      </c>
      <c r="N148" s="26">
        <f>DATE(YEAR(N149),MONTH(N149)-1,DAY(N149))</f>
        <v>41306</v>
      </c>
      <c r="O148" s="27">
        <f>GETPIVOTDATA("report_count",Pivot!$B$7,"report_name",$C148,"reporting_month",$N148,"master_region",$B148)</f>
        <v>44</v>
      </c>
    </row>
    <row r="149" spans="2:15" s="8" customFormat="1" ht="15.6" hidden="1" x14ac:dyDescent="0.35">
      <c r="B149" s="8" t="str">
        <f t="shared" si="27"/>
        <v>Tauranga</v>
      </c>
      <c r="C149" s="8" t="s">
        <v>30</v>
      </c>
      <c r="D149" s="26">
        <f>GETPIVOTDATA("reporting_month",Pivot!$B$3)</f>
        <v>43160</v>
      </c>
      <c r="E149" s="27">
        <f>GETPIVOTDATA("report_count",Pivot!$B$7,"report_name",$C149,"reporting_month",$D149,"master_region",$B149)</f>
        <v>51</v>
      </c>
      <c r="F149" s="26">
        <f>DATE(YEAR(D138),MONTH(D138)-1,DAY(D138))</f>
        <v>42795</v>
      </c>
      <c r="G149" s="27">
        <f>GETPIVOTDATA("report_count",Pivot!$B$7,"report_name",$C149,"reporting_month",$F149,"master_region",$B149)</f>
        <v>64</v>
      </c>
      <c r="H149" s="26">
        <f>DATE(YEAR(F138),MONTH(F138)-1,DAY(F138))</f>
        <v>42430</v>
      </c>
      <c r="I149" s="27">
        <f>GETPIVOTDATA("report_count",Pivot!$B$7,"report_name",$C149,"reporting_month",$H149,"master_region",$B149)</f>
        <v>62</v>
      </c>
      <c r="J149" s="26">
        <f>DATE(YEAR(H138),MONTH(H138)-1,DAY(H138))</f>
        <v>42064</v>
      </c>
      <c r="K149" s="27">
        <f>GETPIVOTDATA("report_count",Pivot!$B$7,"report_name",$C149,"reporting_month",$J149,"master_region",$B149)</f>
        <v>56</v>
      </c>
      <c r="L149" s="26">
        <f>DATE(YEAR(J138),MONTH(J138)-1,DAY(J138))</f>
        <v>41699</v>
      </c>
      <c r="M149" s="27">
        <f>GETPIVOTDATA("report_count",Pivot!$B$7,"report_name",$C149,"reporting_month",$L149,"master_region",$B149)</f>
        <v>60</v>
      </c>
      <c r="N149" s="26">
        <f>DATE(YEAR(L138),MONTH(L138)-1,DAY(L138))</f>
        <v>41334</v>
      </c>
      <c r="O149" s="27">
        <f>GETPIVOTDATA("report_count",Pivot!$B$7,"report_name",$C149,"reporting_month",$N149,"master_region",$B149)</f>
        <v>59</v>
      </c>
    </row>
    <row r="150" spans="2:15" s="8" customFormat="1" ht="15.6" hidden="1" x14ac:dyDescent="0.35">
      <c r="D150" s="26"/>
      <c r="E150" s="38">
        <f>SUM(E138:E149)</f>
        <v>579</v>
      </c>
      <c r="F150" s="39"/>
      <c r="G150" s="38">
        <f>SUM(G138:G149)</f>
        <v>777</v>
      </c>
      <c r="H150" s="39"/>
      <c r="I150" s="38">
        <f>SUM(I138:I149)</f>
        <v>883</v>
      </c>
      <c r="J150" s="39"/>
      <c r="K150" s="38">
        <f>SUM(K138:K149)</f>
        <v>689</v>
      </c>
      <c r="L150" s="39"/>
      <c r="M150" s="38">
        <f>SUM(M138:M149)</f>
        <v>655</v>
      </c>
      <c r="N150" s="39"/>
      <c r="O150" s="38">
        <f>SUM(O138:O149)</f>
        <v>824</v>
      </c>
    </row>
    <row r="151" spans="2:15" s="8" customFormat="1" ht="15.6" hidden="1" x14ac:dyDescent="0.35"/>
    <row r="152" spans="2:15" s="8" customFormat="1" ht="15.6" hidden="1" x14ac:dyDescent="0.35">
      <c r="B152" s="8" t="str">
        <f t="shared" ref="B152:B163" si="34">$B$6</f>
        <v>Tauranga</v>
      </c>
      <c r="C152" s="8" t="s">
        <v>32</v>
      </c>
      <c r="D152" s="26">
        <f t="shared" ref="D152:D161" si="35">DATE(YEAR(D153),MONTH(D153)-1,DAY(D153))</f>
        <v>42826</v>
      </c>
      <c r="E152" s="27">
        <f>GETPIVOTDATA("report_count",Pivot!$B$7,"report_name",$C152,"reporting_month",$D152,"master_region",$B152)</f>
        <v>55</v>
      </c>
      <c r="F152" s="26">
        <f t="shared" ref="F152:F157" si="36">DATE(YEAR(F153),MONTH(F153)-1,DAY(F153))</f>
        <v>42461</v>
      </c>
      <c r="G152" s="27">
        <f>GETPIVOTDATA("report_count",Pivot!$B$7,"report_name",$C152,"reporting_month",$F152,"master_region",$B152)</f>
        <v>91</v>
      </c>
      <c r="H152" s="26">
        <f t="shared" ref="H152:H157" si="37">DATE(YEAR(H153),MONTH(H153)-1,DAY(H153))</f>
        <v>42095</v>
      </c>
      <c r="I152" s="27">
        <f>GETPIVOTDATA("report_count",Pivot!$B$7,"report_name",$C152,"reporting_month",$H152,"master_region",$B152)</f>
        <v>57</v>
      </c>
      <c r="J152" s="26">
        <f t="shared" ref="J152:J157" si="38">DATE(YEAR(J153),MONTH(J153)-1,DAY(J153))</f>
        <v>41730</v>
      </c>
      <c r="K152" s="27">
        <f>GETPIVOTDATA("report_count",Pivot!$B$7,"report_name",$C152,"reporting_month",$J152,"master_region",$B152)</f>
        <v>47</v>
      </c>
      <c r="L152" s="26">
        <f t="shared" ref="L152:L157" si="39">DATE(YEAR(L153),MONTH(L153)-1,DAY(L153))</f>
        <v>41365</v>
      </c>
      <c r="M152" s="27">
        <f>GETPIVOTDATA("report_count",Pivot!$B$7,"report_name",$C152,"reporting_month",$L152,"master_region",$B152)</f>
        <v>57</v>
      </c>
      <c r="N152" s="26">
        <f t="shared" ref="N152:N157" si="40">DATE(YEAR(N153),MONTH(N153)-1,DAY(N153))</f>
        <v>41000</v>
      </c>
      <c r="O152" s="27">
        <f>GETPIVOTDATA("report_count",Pivot!$B$7,"report_name",$C152,"reporting_month",$N152,"master_region",$B152)</f>
        <v>41</v>
      </c>
    </row>
    <row r="153" spans="2:15" s="8" customFormat="1" ht="15.6" hidden="1" x14ac:dyDescent="0.35">
      <c r="B153" s="8" t="str">
        <f t="shared" si="34"/>
        <v>Tauranga</v>
      </c>
      <c r="C153" s="8" t="s">
        <v>32</v>
      </c>
      <c r="D153" s="26">
        <f t="shared" si="35"/>
        <v>42856</v>
      </c>
      <c r="E153" s="27">
        <f>GETPIVOTDATA("report_count",Pivot!$B$7,"report_name",$C153,"reporting_month",$D153,"master_region",$B153)</f>
        <v>38</v>
      </c>
      <c r="F153" s="26">
        <f t="shared" si="36"/>
        <v>42491</v>
      </c>
      <c r="G153" s="27">
        <f>GETPIVOTDATA("report_count",Pivot!$B$7,"report_name",$C153,"reporting_month",$F153,"master_region",$B153)</f>
        <v>70</v>
      </c>
      <c r="H153" s="26">
        <f t="shared" si="37"/>
        <v>42125</v>
      </c>
      <c r="I153" s="27">
        <f>GETPIVOTDATA("report_count",Pivot!$B$7,"report_name",$C153,"reporting_month",$H153,"master_region",$B153)</f>
        <v>71</v>
      </c>
      <c r="J153" s="26">
        <f t="shared" si="38"/>
        <v>41760</v>
      </c>
      <c r="K153" s="27">
        <f>GETPIVOTDATA("report_count",Pivot!$B$7,"report_name",$C153,"reporting_month",$J153,"master_region",$B153)</f>
        <v>47</v>
      </c>
      <c r="L153" s="26">
        <f t="shared" si="39"/>
        <v>41395</v>
      </c>
      <c r="M153" s="27">
        <f>GETPIVOTDATA("report_count",Pivot!$B$7,"report_name",$C153,"reporting_month",$L153,"master_region",$B153)</f>
        <v>50</v>
      </c>
      <c r="N153" s="26">
        <f t="shared" si="40"/>
        <v>41030</v>
      </c>
      <c r="O153" s="27">
        <f>GETPIVOTDATA("report_count",Pivot!$B$7,"report_name",$C153,"reporting_month",$N153,"master_region",$B153)</f>
        <v>35</v>
      </c>
    </row>
    <row r="154" spans="2:15" s="8" customFormat="1" ht="15.6" hidden="1" x14ac:dyDescent="0.35">
      <c r="B154" s="8" t="str">
        <f t="shared" si="34"/>
        <v>Tauranga</v>
      </c>
      <c r="C154" s="8" t="s">
        <v>32</v>
      </c>
      <c r="D154" s="26">
        <f t="shared" si="35"/>
        <v>42887</v>
      </c>
      <c r="E154" s="27">
        <f>GETPIVOTDATA("report_count",Pivot!$B$7,"report_name",$C154,"reporting_month",$D154,"master_region",$B154)</f>
        <v>64</v>
      </c>
      <c r="F154" s="26">
        <f t="shared" si="36"/>
        <v>42522</v>
      </c>
      <c r="G154" s="27">
        <f>GETPIVOTDATA("report_count",Pivot!$B$7,"report_name",$C154,"reporting_month",$F154,"master_region",$B154)</f>
        <v>90</v>
      </c>
      <c r="H154" s="26">
        <f t="shared" si="37"/>
        <v>42156</v>
      </c>
      <c r="I154" s="27">
        <f>GETPIVOTDATA("report_count",Pivot!$B$7,"report_name",$C154,"reporting_month",$H154,"master_region",$B154)</f>
        <v>65</v>
      </c>
      <c r="J154" s="26">
        <f t="shared" si="38"/>
        <v>41791</v>
      </c>
      <c r="K154" s="27">
        <f>GETPIVOTDATA("report_count",Pivot!$B$7,"report_name",$C154,"reporting_month",$J154,"master_region",$B154)</f>
        <v>32</v>
      </c>
      <c r="L154" s="26">
        <f t="shared" si="39"/>
        <v>41426</v>
      </c>
      <c r="M154" s="27">
        <f>GETPIVOTDATA("report_count",Pivot!$B$7,"report_name",$C154,"reporting_month",$L154,"master_region",$B154)</f>
        <v>32</v>
      </c>
      <c r="N154" s="26">
        <f t="shared" si="40"/>
        <v>41061</v>
      </c>
      <c r="O154" s="27">
        <f>GETPIVOTDATA("report_count",Pivot!$B$7,"report_name",$C154,"reporting_month",$N154,"master_region",$B154)</f>
        <v>45</v>
      </c>
    </row>
    <row r="155" spans="2:15" s="8" customFormat="1" ht="15.6" hidden="1" x14ac:dyDescent="0.35">
      <c r="B155" s="8" t="str">
        <f t="shared" si="34"/>
        <v>Tauranga</v>
      </c>
      <c r="C155" s="8" t="s">
        <v>32</v>
      </c>
      <c r="D155" s="26">
        <f t="shared" si="35"/>
        <v>42917</v>
      </c>
      <c r="E155" s="27">
        <f>GETPIVOTDATA("report_count",Pivot!$B$7,"report_name",$C155,"reporting_month",$D155,"master_region",$B155)</f>
        <v>37</v>
      </c>
      <c r="F155" s="26">
        <f t="shared" si="36"/>
        <v>42552</v>
      </c>
      <c r="G155" s="27">
        <f>GETPIVOTDATA("report_count",Pivot!$B$7,"report_name",$C155,"reporting_month",$F155,"master_region",$B155)</f>
        <v>81</v>
      </c>
      <c r="H155" s="26">
        <f t="shared" si="37"/>
        <v>42186</v>
      </c>
      <c r="I155" s="27">
        <f>GETPIVOTDATA("report_count",Pivot!$B$7,"report_name",$C155,"reporting_month",$H155,"master_region",$B155)</f>
        <v>69</v>
      </c>
      <c r="J155" s="26">
        <f t="shared" si="38"/>
        <v>41821</v>
      </c>
      <c r="K155" s="27">
        <f>GETPIVOTDATA("report_count",Pivot!$B$7,"report_name",$C155,"reporting_month",$J155,"master_region",$B155)</f>
        <v>43</v>
      </c>
      <c r="L155" s="26">
        <f t="shared" si="39"/>
        <v>41456</v>
      </c>
      <c r="M155" s="27">
        <f>GETPIVOTDATA("report_count",Pivot!$B$7,"report_name",$C155,"reporting_month",$L155,"master_region",$B155)</f>
        <v>39</v>
      </c>
      <c r="N155" s="26">
        <f t="shared" si="40"/>
        <v>41091</v>
      </c>
      <c r="O155" s="27">
        <f>GETPIVOTDATA("report_count",Pivot!$B$7,"report_name",$C155,"reporting_month",$N155,"master_region",$B155)</f>
        <v>49</v>
      </c>
    </row>
    <row r="156" spans="2:15" s="8" customFormat="1" ht="15.6" hidden="1" x14ac:dyDescent="0.35">
      <c r="B156" s="8" t="str">
        <f t="shared" si="34"/>
        <v>Tauranga</v>
      </c>
      <c r="C156" s="8" t="s">
        <v>32</v>
      </c>
      <c r="D156" s="26">
        <f t="shared" si="35"/>
        <v>42948</v>
      </c>
      <c r="E156" s="27">
        <f>GETPIVOTDATA("report_count",Pivot!$B$7,"report_name",$C156,"reporting_month",$D156,"master_region",$B156)</f>
        <v>55</v>
      </c>
      <c r="F156" s="26">
        <f t="shared" si="36"/>
        <v>42583</v>
      </c>
      <c r="G156" s="27">
        <f>GETPIVOTDATA("report_count",Pivot!$B$7,"report_name",$C156,"reporting_month",$F156,"master_region",$B156)</f>
        <v>86</v>
      </c>
      <c r="H156" s="26">
        <f t="shared" si="37"/>
        <v>42217</v>
      </c>
      <c r="I156" s="27">
        <f>GETPIVOTDATA("report_count",Pivot!$B$7,"report_name",$C156,"reporting_month",$H156,"master_region",$B156)</f>
        <v>71</v>
      </c>
      <c r="J156" s="26">
        <f t="shared" si="38"/>
        <v>41852</v>
      </c>
      <c r="K156" s="27">
        <f>GETPIVOTDATA("report_count",Pivot!$B$7,"report_name",$C156,"reporting_month",$J156,"master_region",$B156)</f>
        <v>38</v>
      </c>
      <c r="L156" s="26">
        <f t="shared" si="39"/>
        <v>41487</v>
      </c>
      <c r="M156" s="27">
        <f>GETPIVOTDATA("report_count",Pivot!$B$7,"report_name",$C156,"reporting_month",$L156,"master_region",$B156)</f>
        <v>34</v>
      </c>
      <c r="N156" s="26">
        <f t="shared" si="40"/>
        <v>41122</v>
      </c>
      <c r="O156" s="27">
        <f>GETPIVOTDATA("report_count",Pivot!$B$7,"report_name",$C156,"reporting_month",$N156,"master_region",$B156)</f>
        <v>40</v>
      </c>
    </row>
    <row r="157" spans="2:15" s="8" customFormat="1" ht="15.6" hidden="1" x14ac:dyDescent="0.35">
      <c r="B157" s="8" t="str">
        <f t="shared" si="34"/>
        <v>Tauranga</v>
      </c>
      <c r="C157" s="8" t="s">
        <v>32</v>
      </c>
      <c r="D157" s="26">
        <f t="shared" si="35"/>
        <v>42979</v>
      </c>
      <c r="E157" s="27">
        <f>GETPIVOTDATA("report_count",Pivot!$B$7,"report_name",$C157,"reporting_month",$D157,"master_region",$B157)</f>
        <v>45</v>
      </c>
      <c r="F157" s="26">
        <f t="shared" si="36"/>
        <v>42614</v>
      </c>
      <c r="G157" s="27">
        <f>GETPIVOTDATA("report_count",Pivot!$B$7,"report_name",$C157,"reporting_month",$F157,"master_region",$B157)</f>
        <v>48</v>
      </c>
      <c r="H157" s="26">
        <f t="shared" si="37"/>
        <v>42248</v>
      </c>
      <c r="I157" s="27">
        <f>GETPIVOTDATA("report_count",Pivot!$B$7,"report_name",$C157,"reporting_month",$H157,"master_region",$B157)</f>
        <v>66</v>
      </c>
      <c r="J157" s="26">
        <f t="shared" si="38"/>
        <v>41883</v>
      </c>
      <c r="K157" s="27">
        <f>GETPIVOTDATA("report_count",Pivot!$B$7,"report_name",$C157,"reporting_month",$J157,"master_region",$B157)</f>
        <v>46</v>
      </c>
      <c r="L157" s="26">
        <f t="shared" si="39"/>
        <v>41518</v>
      </c>
      <c r="M157" s="27">
        <f>GETPIVOTDATA("report_count",Pivot!$B$7,"report_name",$C157,"reporting_month",$L157,"master_region",$B157)</f>
        <v>29</v>
      </c>
      <c r="N157" s="26">
        <f t="shared" si="40"/>
        <v>41153</v>
      </c>
      <c r="O157" s="27">
        <f>GETPIVOTDATA("report_count",Pivot!$B$7,"report_name",$C157,"reporting_month",$N157,"master_region",$B157)</f>
        <v>29</v>
      </c>
    </row>
    <row r="158" spans="2:15" s="8" customFormat="1" ht="15.6" hidden="1" x14ac:dyDescent="0.35">
      <c r="B158" s="8" t="str">
        <f t="shared" si="34"/>
        <v>Tauranga</v>
      </c>
      <c r="C158" s="8" t="s">
        <v>32</v>
      </c>
      <c r="D158" s="26">
        <f t="shared" si="35"/>
        <v>43009</v>
      </c>
      <c r="E158" s="27">
        <f>GETPIVOTDATA("report_count",Pivot!$B$7,"report_name",$C158,"reporting_month",$D158,"master_region",$B158)</f>
        <v>44</v>
      </c>
      <c r="F158" s="26">
        <f>DATE(YEAR(F159),MONTH(F159)-1,DAY(F159))</f>
        <v>42644</v>
      </c>
      <c r="G158" s="27">
        <f>GETPIVOTDATA("report_count",Pivot!$B$7,"report_name",$C158,"reporting_month",$F158,"master_region",$B158)</f>
        <v>74</v>
      </c>
      <c r="H158" s="26">
        <f>DATE(YEAR(H159),MONTH(H159)-1,DAY(H159))</f>
        <v>42278</v>
      </c>
      <c r="I158" s="27">
        <f>GETPIVOTDATA("report_count",Pivot!$B$7,"report_name",$C158,"reporting_month",$H158,"master_region",$B158)</f>
        <v>73</v>
      </c>
      <c r="J158" s="26">
        <f>DATE(YEAR(J159),MONTH(J159)-1,DAY(J159))</f>
        <v>41913</v>
      </c>
      <c r="K158" s="27">
        <f>GETPIVOTDATA("report_count",Pivot!$B$7,"report_name",$C158,"reporting_month",$J158,"master_region",$B158)</f>
        <v>43</v>
      </c>
      <c r="L158" s="26">
        <f>DATE(YEAR(L159),MONTH(L159)-1,DAY(L159))</f>
        <v>41548</v>
      </c>
      <c r="M158" s="27">
        <f>GETPIVOTDATA("report_count",Pivot!$B$7,"report_name",$C158,"reporting_month",$L158,"master_region",$B158)</f>
        <v>35</v>
      </c>
      <c r="N158" s="26">
        <f>DATE(YEAR(N159),MONTH(N159)-1,DAY(N159))</f>
        <v>41183</v>
      </c>
      <c r="O158" s="27">
        <f>GETPIVOTDATA("report_count",Pivot!$B$7,"report_name",$C158,"reporting_month",$N158,"master_region",$B158)</f>
        <v>37</v>
      </c>
    </row>
    <row r="159" spans="2:15" s="8" customFormat="1" ht="15.6" hidden="1" x14ac:dyDescent="0.35">
      <c r="B159" s="8" t="str">
        <f t="shared" si="34"/>
        <v>Tauranga</v>
      </c>
      <c r="C159" s="8" t="s">
        <v>32</v>
      </c>
      <c r="D159" s="26">
        <f t="shared" si="35"/>
        <v>43040</v>
      </c>
      <c r="E159" s="27">
        <f>GETPIVOTDATA("report_count",Pivot!$B$7,"report_name",$C159,"reporting_month",$D159,"master_region",$B159)</f>
        <v>39</v>
      </c>
      <c r="F159" s="26">
        <f>DATE(YEAR(F160),MONTH(F160)-1,DAY(F160))</f>
        <v>42675</v>
      </c>
      <c r="G159" s="27">
        <f>GETPIVOTDATA("report_count",Pivot!$B$7,"report_name",$C159,"reporting_month",$F159,"master_region",$B159)</f>
        <v>36</v>
      </c>
      <c r="H159" s="26">
        <f>DATE(YEAR(H160),MONTH(H160)-1,DAY(H160))</f>
        <v>42309</v>
      </c>
      <c r="I159" s="27">
        <f>GETPIVOTDATA("report_count",Pivot!$B$7,"report_name",$C159,"reporting_month",$H159,"master_region",$B159)</f>
        <v>76</v>
      </c>
      <c r="J159" s="26">
        <f>DATE(YEAR(J160),MONTH(J160)-1,DAY(J160))</f>
        <v>41944</v>
      </c>
      <c r="K159" s="27">
        <f>GETPIVOTDATA("report_count",Pivot!$B$7,"report_name",$C159,"reporting_month",$J159,"master_region",$B159)</f>
        <v>43</v>
      </c>
      <c r="L159" s="26">
        <f>DATE(YEAR(L160),MONTH(L160)-1,DAY(L160))</f>
        <v>41579</v>
      </c>
      <c r="M159" s="27">
        <f>GETPIVOTDATA("report_count",Pivot!$B$7,"report_name",$C159,"reporting_month",$L159,"master_region",$B159)</f>
        <v>41</v>
      </c>
      <c r="N159" s="26">
        <f>DATE(YEAR(N160),MONTH(N160)-1,DAY(N160))</f>
        <v>41214</v>
      </c>
      <c r="O159" s="27">
        <f>GETPIVOTDATA("report_count",Pivot!$B$7,"report_name",$C159,"reporting_month",$N159,"master_region",$B159)</f>
        <v>32</v>
      </c>
    </row>
    <row r="160" spans="2:15" s="8" customFormat="1" ht="15.6" hidden="1" x14ac:dyDescent="0.35">
      <c r="B160" s="8" t="str">
        <f t="shared" si="34"/>
        <v>Tauranga</v>
      </c>
      <c r="C160" s="8" t="s">
        <v>32</v>
      </c>
      <c r="D160" s="26">
        <f t="shared" si="35"/>
        <v>43070</v>
      </c>
      <c r="E160" s="27">
        <f>GETPIVOTDATA("report_count",Pivot!$B$7,"report_name",$C160,"reporting_month",$D160,"master_region",$B160)</f>
        <v>56</v>
      </c>
      <c r="F160" s="26">
        <f>DATE(YEAR(F161),MONTH(F161)-1,DAY(F161))</f>
        <v>42705</v>
      </c>
      <c r="G160" s="27">
        <f>GETPIVOTDATA("report_count",Pivot!$B$7,"report_name",$C160,"reporting_month",$F160,"master_region",$B160)</f>
        <v>60</v>
      </c>
      <c r="H160" s="26">
        <f>DATE(YEAR(H161),MONTH(H161)-1,DAY(H161))</f>
        <v>42339</v>
      </c>
      <c r="I160" s="27">
        <f>GETPIVOTDATA("report_count",Pivot!$B$7,"report_name",$C160,"reporting_month",$H160,"master_region",$B160)</f>
        <v>68</v>
      </c>
      <c r="J160" s="26">
        <f>DATE(YEAR(J161),MONTH(J161)-1,DAY(J161))</f>
        <v>41974</v>
      </c>
      <c r="K160" s="27">
        <f>GETPIVOTDATA("report_count",Pivot!$B$7,"report_name",$C160,"reporting_month",$J160,"master_region",$B160)</f>
        <v>63</v>
      </c>
      <c r="L160" s="26">
        <f>DATE(YEAR(L161),MONTH(L161)-1,DAY(L161))</f>
        <v>41609</v>
      </c>
      <c r="M160" s="27">
        <f>GETPIVOTDATA("report_count",Pivot!$B$7,"report_name",$C160,"reporting_month",$L160,"master_region",$B160)</f>
        <v>52</v>
      </c>
      <c r="N160" s="26">
        <f>DATE(YEAR(N161),MONTH(N161)-1,DAY(N161))</f>
        <v>41244</v>
      </c>
      <c r="O160" s="27">
        <f>GETPIVOTDATA("report_count",Pivot!$B$7,"report_name",$C160,"reporting_month",$N160,"master_region",$B160)</f>
        <v>46</v>
      </c>
    </row>
    <row r="161" spans="2:15" s="8" customFormat="1" ht="15.6" hidden="1" x14ac:dyDescent="0.35">
      <c r="B161" s="8" t="str">
        <f t="shared" si="34"/>
        <v>Tauranga</v>
      </c>
      <c r="C161" s="8" t="s">
        <v>32</v>
      </c>
      <c r="D161" s="26">
        <f t="shared" si="35"/>
        <v>43101</v>
      </c>
      <c r="E161" s="27">
        <f>GETPIVOTDATA("report_count",Pivot!$B$7,"report_name",$C161,"reporting_month",$D161,"master_region",$B161)</f>
        <v>44</v>
      </c>
      <c r="F161" s="26">
        <f>DATE(YEAR(F162),MONTH(F162)-1,DAY(F162))</f>
        <v>42736</v>
      </c>
      <c r="G161" s="27">
        <f>GETPIVOTDATA("report_count",Pivot!$B$7,"report_name",$C161,"reporting_month",$F161,"master_region",$B161)</f>
        <v>33</v>
      </c>
      <c r="H161" s="26">
        <f>DATE(YEAR(H162),MONTH(H162)-1,DAY(H162))</f>
        <v>42370</v>
      </c>
      <c r="I161" s="27">
        <f>GETPIVOTDATA("report_count",Pivot!$B$7,"report_name",$C161,"reporting_month",$H161,"master_region",$B161)</f>
        <v>68</v>
      </c>
      <c r="J161" s="26">
        <f>DATE(YEAR(J162),MONTH(J162)-1,DAY(J162))</f>
        <v>42005</v>
      </c>
      <c r="K161" s="27">
        <f>GETPIVOTDATA("report_count",Pivot!$B$7,"report_name",$C161,"reporting_month",$J161,"master_region",$B161)</f>
        <v>49</v>
      </c>
      <c r="L161" s="26">
        <f>DATE(YEAR(L162),MONTH(L162)-1,DAY(L162))</f>
        <v>41640</v>
      </c>
      <c r="M161" s="27">
        <f>GETPIVOTDATA("report_count",Pivot!$B$7,"report_name",$C161,"reporting_month",$L161,"master_region",$B161)</f>
        <v>44</v>
      </c>
      <c r="N161" s="26">
        <f>DATE(YEAR(N162),MONTH(N162)-1,DAY(N162))</f>
        <v>41275</v>
      </c>
      <c r="O161" s="27">
        <f>GETPIVOTDATA("report_count",Pivot!$B$7,"report_name",$C161,"reporting_month",$N161,"master_region",$B161)</f>
        <v>28</v>
      </c>
    </row>
    <row r="162" spans="2:15" s="8" customFormat="1" ht="15.6" hidden="1" x14ac:dyDescent="0.35">
      <c r="B162" s="8" t="str">
        <f t="shared" si="34"/>
        <v>Tauranga</v>
      </c>
      <c r="C162" s="8" t="s">
        <v>32</v>
      </c>
      <c r="D162" s="26">
        <f>DATE(YEAR(D163),MONTH(D163)-1,DAY(D163))</f>
        <v>43132</v>
      </c>
      <c r="E162" s="27">
        <f>GETPIVOTDATA("report_count",Pivot!$B$7,"report_name",$C162,"reporting_month",$D162,"master_region",$B162)</f>
        <v>37</v>
      </c>
      <c r="F162" s="26">
        <f>DATE(YEAR(F163),MONTH(F163)-1,DAY(F163))</f>
        <v>42767</v>
      </c>
      <c r="G162" s="27">
        <f>GETPIVOTDATA("report_count",Pivot!$B$7,"report_name",$C162,"reporting_month",$F162,"master_region",$B162)</f>
        <v>51</v>
      </c>
      <c r="H162" s="26">
        <f>DATE(YEAR(H163),MONTH(H163)-1,DAY(H163))</f>
        <v>42401</v>
      </c>
      <c r="I162" s="27">
        <f>GETPIVOTDATA("report_count",Pivot!$B$7,"report_name",$C162,"reporting_month",$H162,"master_region",$B162)</f>
        <v>61</v>
      </c>
      <c r="J162" s="26">
        <f>DATE(YEAR(J163),MONTH(J163)-1,DAY(J163))</f>
        <v>42036</v>
      </c>
      <c r="K162" s="27">
        <f>GETPIVOTDATA("report_count",Pivot!$B$7,"report_name",$C162,"reporting_month",$J162,"master_region",$B162)</f>
        <v>47</v>
      </c>
      <c r="L162" s="26">
        <f>DATE(YEAR(L163),MONTH(L163)-1,DAY(L163))</f>
        <v>41671</v>
      </c>
      <c r="M162" s="27">
        <f>GETPIVOTDATA("report_count",Pivot!$B$7,"report_name",$C162,"reporting_month",$L162,"master_region",$B162)</f>
        <v>34</v>
      </c>
      <c r="N162" s="26">
        <f>DATE(YEAR(N163),MONTH(N163)-1,DAY(N163))</f>
        <v>41306</v>
      </c>
      <c r="O162" s="27">
        <f>GETPIVOTDATA("report_count",Pivot!$B$7,"report_name",$C162,"reporting_month",$N162,"master_region",$B162)</f>
        <v>26</v>
      </c>
    </row>
    <row r="163" spans="2:15" s="8" customFormat="1" ht="15.6" hidden="1" x14ac:dyDescent="0.35">
      <c r="B163" s="8" t="str">
        <f t="shared" si="34"/>
        <v>Tauranga</v>
      </c>
      <c r="C163" s="8" t="s">
        <v>32</v>
      </c>
      <c r="D163" s="26">
        <f>GETPIVOTDATA("reporting_month",Pivot!$B$3)</f>
        <v>43160</v>
      </c>
      <c r="E163" s="27">
        <f>GETPIVOTDATA("report_count",Pivot!$B$7,"report_name",$C163,"reporting_month",$D163,"master_region",$B163)</f>
        <v>44</v>
      </c>
      <c r="F163" s="26">
        <f>DATE(YEAR(D152),MONTH(D152)-1,DAY(D152))</f>
        <v>42795</v>
      </c>
      <c r="G163" s="27">
        <f>GETPIVOTDATA("report_count",Pivot!$B$7,"report_name",$C163,"reporting_month",$F163,"master_region",$B163)</f>
        <v>53</v>
      </c>
      <c r="H163" s="26">
        <f>DATE(YEAR(F152),MONTH(F152)-1,DAY(F152))</f>
        <v>42430</v>
      </c>
      <c r="I163" s="27">
        <f>GETPIVOTDATA("report_count",Pivot!$B$7,"report_name",$C163,"reporting_month",$H163,"master_region",$B163)</f>
        <v>71</v>
      </c>
      <c r="J163" s="26">
        <f>DATE(YEAR(H152),MONTH(H152)-1,DAY(H152))</f>
        <v>42064</v>
      </c>
      <c r="K163" s="27">
        <f>GETPIVOTDATA("report_count",Pivot!$B$7,"report_name",$C163,"reporting_month",$J163,"master_region",$B163)</f>
        <v>61</v>
      </c>
      <c r="L163" s="26">
        <f>DATE(YEAR(J152),MONTH(J152)-1,DAY(J152))</f>
        <v>41699</v>
      </c>
      <c r="M163" s="27">
        <f>GETPIVOTDATA("report_count",Pivot!$B$7,"report_name",$C163,"reporting_month",$L163,"master_region",$B163)</f>
        <v>46</v>
      </c>
      <c r="N163" s="26">
        <f>DATE(YEAR(L152),MONTH(L152)-1,DAY(L152))</f>
        <v>41334</v>
      </c>
      <c r="O163" s="27">
        <f>GETPIVOTDATA("report_count",Pivot!$B$7,"report_name",$C163,"reporting_month",$N163,"master_region",$B163)</f>
        <v>42</v>
      </c>
    </row>
    <row r="164" spans="2:15" s="8" customFormat="1" ht="15.6" hidden="1" x14ac:dyDescent="0.35">
      <c r="D164" s="26"/>
      <c r="E164" s="38">
        <f>SUM(E152:E163)</f>
        <v>558</v>
      </c>
      <c r="F164" s="39"/>
      <c r="G164" s="38">
        <f>SUM(G152:G163)</f>
        <v>773</v>
      </c>
      <c r="H164" s="39"/>
      <c r="I164" s="38">
        <f>SUM(I152:I163)</f>
        <v>816</v>
      </c>
      <c r="J164" s="39"/>
      <c r="K164" s="38">
        <f>SUM(K152:K163)</f>
        <v>559</v>
      </c>
      <c r="L164" s="39"/>
      <c r="M164" s="38">
        <f>SUM(M152:M163)</f>
        <v>493</v>
      </c>
      <c r="N164" s="39"/>
      <c r="O164" s="38">
        <f>SUM(O152:O163)</f>
        <v>450</v>
      </c>
    </row>
    <row r="165" spans="2:15" s="8" customFormat="1" ht="15.6" hidden="1" x14ac:dyDescent="0.35"/>
    <row r="166" spans="2:15" s="8" customFormat="1" ht="15.6" hidden="1" x14ac:dyDescent="0.35">
      <c r="B166" s="8" t="str">
        <f t="shared" ref="B166:B177" si="41">$B$6</f>
        <v>Tauranga</v>
      </c>
      <c r="C166" s="8" t="s">
        <v>36</v>
      </c>
      <c r="D166" s="26">
        <f t="shared" ref="D166:D175" si="42">DATE(YEAR(D167),MONTH(D167)-1,DAY(D167))</f>
        <v>42826</v>
      </c>
      <c r="E166" s="27">
        <f>GETPIVOTDATA("report_count",Pivot!$B$7,"report_name",$C166,"reporting_month",$D166,"master_region",$B166)</f>
        <v>66</v>
      </c>
      <c r="F166" s="26">
        <f t="shared" ref="F166:F171" si="43">DATE(YEAR(F167),MONTH(F167)-1,DAY(F167))</f>
        <v>42461</v>
      </c>
      <c r="G166" s="27">
        <f>GETPIVOTDATA("report_count",Pivot!$B$7,"report_name",$C166,"reporting_month",$F166,"master_region",$B166)</f>
        <v>99</v>
      </c>
      <c r="H166" s="26">
        <f t="shared" ref="H166:H171" si="44">DATE(YEAR(H167),MONTH(H167)-1,DAY(H167))</f>
        <v>42095</v>
      </c>
      <c r="I166" s="27">
        <f>GETPIVOTDATA("report_count",Pivot!$B$7,"report_name",$C166,"reporting_month",$H166,"master_region",$B166)</f>
        <v>65</v>
      </c>
      <c r="J166" s="26">
        <f t="shared" ref="J166:J171" si="45">DATE(YEAR(J167),MONTH(J167)-1,DAY(J167))</f>
        <v>41730</v>
      </c>
      <c r="K166" s="27">
        <f>GETPIVOTDATA("report_count",Pivot!$B$7,"report_name",$C166,"reporting_month",$J166,"master_region",$B166)</f>
        <v>57</v>
      </c>
      <c r="L166" s="26">
        <f t="shared" ref="L166:L171" si="46">DATE(YEAR(L167),MONTH(L167)-1,DAY(L167))</f>
        <v>41365</v>
      </c>
      <c r="M166" s="27">
        <f>GETPIVOTDATA("report_count",Pivot!$B$7,"report_name",$C166,"reporting_month",$L166,"master_region",$B166)</f>
        <v>74</v>
      </c>
      <c r="N166" s="26">
        <f t="shared" ref="N166:N171" si="47">DATE(YEAR(N167),MONTH(N167)-1,DAY(N167))</f>
        <v>41000</v>
      </c>
      <c r="O166" s="27">
        <f>GETPIVOTDATA("report_count",Pivot!$B$7,"report_name",$C166,"reporting_month",$N166,"master_region",$B166)</f>
        <v>0</v>
      </c>
    </row>
    <row r="167" spans="2:15" s="8" customFormat="1" ht="15.6" hidden="1" x14ac:dyDescent="0.35">
      <c r="B167" s="8" t="str">
        <f t="shared" si="41"/>
        <v>Tauranga</v>
      </c>
      <c r="C167" s="8" t="s">
        <v>36</v>
      </c>
      <c r="D167" s="26">
        <f t="shared" si="42"/>
        <v>42856</v>
      </c>
      <c r="E167" s="27">
        <f>GETPIVOTDATA("report_count",Pivot!$B$7,"report_name",$C167,"reporting_month",$D167,"master_region",$B167)</f>
        <v>64</v>
      </c>
      <c r="F167" s="26">
        <f t="shared" si="43"/>
        <v>42491</v>
      </c>
      <c r="G167" s="27">
        <f>GETPIVOTDATA("report_count",Pivot!$B$7,"report_name",$C167,"reporting_month",$F167,"master_region",$B167)</f>
        <v>96</v>
      </c>
      <c r="H167" s="26">
        <f t="shared" si="44"/>
        <v>42125</v>
      </c>
      <c r="I167" s="27">
        <f>GETPIVOTDATA("report_count",Pivot!$B$7,"report_name",$C167,"reporting_month",$H167,"master_region",$B167)</f>
        <v>83</v>
      </c>
      <c r="J167" s="26">
        <f t="shared" si="45"/>
        <v>41760</v>
      </c>
      <c r="K167" s="27">
        <f>GETPIVOTDATA("report_count",Pivot!$B$7,"report_name",$C167,"reporting_month",$J167,"master_region",$B167)</f>
        <v>72</v>
      </c>
      <c r="L167" s="26">
        <f t="shared" si="46"/>
        <v>41395</v>
      </c>
      <c r="M167" s="27">
        <f>GETPIVOTDATA("report_count",Pivot!$B$7,"report_name",$C167,"reporting_month",$L167,"master_region",$B167)</f>
        <v>71</v>
      </c>
      <c r="N167" s="26">
        <f t="shared" si="47"/>
        <v>41030</v>
      </c>
      <c r="O167" s="27">
        <f>GETPIVOTDATA("report_count",Pivot!$B$7,"report_name",$C167,"reporting_month",$N167,"master_region",$B167)</f>
        <v>0</v>
      </c>
    </row>
    <row r="168" spans="2:15" s="8" customFormat="1" ht="15.6" hidden="1" x14ac:dyDescent="0.35">
      <c r="B168" s="8" t="str">
        <f t="shared" si="41"/>
        <v>Tauranga</v>
      </c>
      <c r="C168" s="8" t="s">
        <v>36</v>
      </c>
      <c r="D168" s="26">
        <f t="shared" si="42"/>
        <v>42887</v>
      </c>
      <c r="E168" s="27">
        <f>GETPIVOTDATA("report_count",Pivot!$B$7,"report_name",$C168,"reporting_month",$D168,"master_region",$B168)</f>
        <v>63</v>
      </c>
      <c r="F168" s="26">
        <f t="shared" si="43"/>
        <v>42522</v>
      </c>
      <c r="G168" s="27">
        <f>GETPIVOTDATA("report_count",Pivot!$B$7,"report_name",$C168,"reporting_month",$F168,"master_region",$B168)</f>
        <v>72</v>
      </c>
      <c r="H168" s="26">
        <f t="shared" si="44"/>
        <v>42156</v>
      </c>
      <c r="I168" s="27">
        <f>GETPIVOTDATA("report_count",Pivot!$B$7,"report_name",$C168,"reporting_month",$H168,"master_region",$B168)</f>
        <v>78</v>
      </c>
      <c r="J168" s="26">
        <f t="shared" si="45"/>
        <v>41791</v>
      </c>
      <c r="K168" s="27">
        <f>GETPIVOTDATA("report_count",Pivot!$B$7,"report_name",$C168,"reporting_month",$J168,"master_region",$B168)</f>
        <v>59</v>
      </c>
      <c r="L168" s="26">
        <f t="shared" si="46"/>
        <v>41426</v>
      </c>
      <c r="M168" s="27">
        <f>GETPIVOTDATA("report_count",Pivot!$B$7,"report_name",$C168,"reporting_month",$L168,"master_region",$B168)</f>
        <v>52</v>
      </c>
      <c r="N168" s="26">
        <f t="shared" si="47"/>
        <v>41061</v>
      </c>
      <c r="O168" s="27">
        <f>GETPIVOTDATA("report_count",Pivot!$B$7,"report_name",$C168,"reporting_month",$N168,"master_region",$B168)</f>
        <v>1</v>
      </c>
    </row>
    <row r="169" spans="2:15" s="8" customFormat="1" ht="15.6" hidden="1" x14ac:dyDescent="0.35">
      <c r="B169" s="8" t="str">
        <f t="shared" si="41"/>
        <v>Tauranga</v>
      </c>
      <c r="C169" s="8" t="s">
        <v>36</v>
      </c>
      <c r="D169" s="26">
        <f t="shared" si="42"/>
        <v>42917</v>
      </c>
      <c r="E169" s="27">
        <f>GETPIVOTDATA("report_count",Pivot!$B$7,"report_name",$C169,"reporting_month",$D169,"master_region",$B169)</f>
        <v>49</v>
      </c>
      <c r="F169" s="26">
        <f t="shared" si="43"/>
        <v>42552</v>
      </c>
      <c r="G169" s="27">
        <f>GETPIVOTDATA("report_count",Pivot!$B$7,"report_name",$C169,"reporting_month",$F169,"master_region",$B169)</f>
        <v>83</v>
      </c>
      <c r="H169" s="26">
        <f t="shared" si="44"/>
        <v>42186</v>
      </c>
      <c r="I169" s="27">
        <f>GETPIVOTDATA("report_count",Pivot!$B$7,"report_name",$C169,"reporting_month",$H169,"master_region",$B169)</f>
        <v>91</v>
      </c>
      <c r="J169" s="26">
        <f t="shared" si="45"/>
        <v>41821</v>
      </c>
      <c r="K169" s="27">
        <f>GETPIVOTDATA("report_count",Pivot!$B$7,"report_name",$C169,"reporting_month",$J169,"master_region",$B169)</f>
        <v>46</v>
      </c>
      <c r="L169" s="26">
        <f t="shared" si="46"/>
        <v>41456</v>
      </c>
      <c r="M169" s="27">
        <f>GETPIVOTDATA("report_count",Pivot!$B$7,"report_name",$C169,"reporting_month",$L169,"master_region",$B169)</f>
        <v>57</v>
      </c>
      <c r="N169" s="26">
        <f t="shared" si="47"/>
        <v>41091</v>
      </c>
      <c r="O169" s="27">
        <f>GETPIVOTDATA("report_count",Pivot!$B$7,"report_name",$C169,"reporting_month",$N169,"master_region",$B169)</f>
        <v>15</v>
      </c>
    </row>
    <row r="170" spans="2:15" s="8" customFormat="1" ht="15.6" hidden="1" x14ac:dyDescent="0.35">
      <c r="B170" s="8" t="str">
        <f t="shared" si="41"/>
        <v>Tauranga</v>
      </c>
      <c r="C170" s="8" t="s">
        <v>36</v>
      </c>
      <c r="D170" s="26">
        <f t="shared" si="42"/>
        <v>42948</v>
      </c>
      <c r="E170" s="27">
        <f>GETPIVOTDATA("report_count",Pivot!$B$7,"report_name",$C170,"reporting_month",$D170,"master_region",$B170)</f>
        <v>57</v>
      </c>
      <c r="F170" s="26">
        <f t="shared" si="43"/>
        <v>42583</v>
      </c>
      <c r="G170" s="27">
        <f>GETPIVOTDATA("report_count",Pivot!$B$7,"report_name",$C170,"reporting_month",$F170,"master_region",$B170)</f>
        <v>76</v>
      </c>
      <c r="H170" s="26">
        <f t="shared" si="44"/>
        <v>42217</v>
      </c>
      <c r="I170" s="27">
        <f>GETPIVOTDATA("report_count",Pivot!$B$7,"report_name",$C170,"reporting_month",$H170,"master_region",$B170)</f>
        <v>95</v>
      </c>
      <c r="J170" s="26">
        <f t="shared" si="45"/>
        <v>41852</v>
      </c>
      <c r="K170" s="27">
        <f>GETPIVOTDATA("report_count",Pivot!$B$7,"report_name",$C170,"reporting_month",$J170,"master_region",$B170)</f>
        <v>64</v>
      </c>
      <c r="L170" s="26">
        <f t="shared" si="46"/>
        <v>41487</v>
      </c>
      <c r="M170" s="27">
        <f>GETPIVOTDATA("report_count",Pivot!$B$7,"report_name",$C170,"reporting_month",$L170,"master_region",$B170)</f>
        <v>59</v>
      </c>
      <c r="N170" s="26">
        <f t="shared" si="47"/>
        <v>41122</v>
      </c>
      <c r="O170" s="27">
        <f>GETPIVOTDATA("report_count",Pivot!$B$7,"report_name",$C170,"reporting_month",$N170,"master_region",$B170)</f>
        <v>32</v>
      </c>
    </row>
    <row r="171" spans="2:15" s="8" customFormat="1" ht="15.6" hidden="1" x14ac:dyDescent="0.35">
      <c r="B171" s="8" t="str">
        <f t="shared" si="41"/>
        <v>Tauranga</v>
      </c>
      <c r="C171" s="8" t="s">
        <v>36</v>
      </c>
      <c r="D171" s="26">
        <f t="shared" si="42"/>
        <v>42979</v>
      </c>
      <c r="E171" s="27">
        <f>GETPIVOTDATA("report_count",Pivot!$B$7,"report_name",$C171,"reporting_month",$D171,"master_region",$B171)</f>
        <v>49</v>
      </c>
      <c r="F171" s="26">
        <f t="shared" si="43"/>
        <v>42614</v>
      </c>
      <c r="G171" s="27">
        <f>GETPIVOTDATA("report_count",Pivot!$B$7,"report_name",$C171,"reporting_month",$F171,"master_region",$B171)</f>
        <v>74</v>
      </c>
      <c r="H171" s="26">
        <f t="shared" si="44"/>
        <v>42248</v>
      </c>
      <c r="I171" s="27">
        <f>GETPIVOTDATA("report_count",Pivot!$B$7,"report_name",$C171,"reporting_month",$H171,"master_region",$B171)</f>
        <v>80</v>
      </c>
      <c r="J171" s="26">
        <f t="shared" si="45"/>
        <v>41883</v>
      </c>
      <c r="K171" s="27">
        <f>GETPIVOTDATA("report_count",Pivot!$B$7,"report_name",$C171,"reporting_month",$J171,"master_region",$B171)</f>
        <v>47</v>
      </c>
      <c r="L171" s="26">
        <f t="shared" si="46"/>
        <v>41518</v>
      </c>
      <c r="M171" s="27">
        <f>GETPIVOTDATA("report_count",Pivot!$B$7,"report_name",$C171,"reporting_month",$L171,"master_region",$B171)</f>
        <v>62</v>
      </c>
      <c r="N171" s="26">
        <f t="shared" si="47"/>
        <v>41153</v>
      </c>
      <c r="O171" s="27">
        <f>GETPIVOTDATA("report_count",Pivot!$B$7,"report_name",$C171,"reporting_month",$N171,"master_region",$B171)</f>
        <v>30</v>
      </c>
    </row>
    <row r="172" spans="2:15" s="8" customFormat="1" ht="15.6" hidden="1" x14ac:dyDescent="0.35">
      <c r="B172" s="8" t="str">
        <f t="shared" si="41"/>
        <v>Tauranga</v>
      </c>
      <c r="C172" s="8" t="s">
        <v>36</v>
      </c>
      <c r="D172" s="26">
        <f t="shared" si="42"/>
        <v>43009</v>
      </c>
      <c r="E172" s="27">
        <f>GETPIVOTDATA("report_count",Pivot!$B$7,"report_name",$C172,"reporting_month",$D172,"master_region",$B172)</f>
        <v>62</v>
      </c>
      <c r="F172" s="26">
        <f>DATE(YEAR(F173),MONTH(F173)-1,DAY(F173))</f>
        <v>42644</v>
      </c>
      <c r="G172" s="27">
        <f>GETPIVOTDATA("report_count",Pivot!$B$7,"report_name",$C172,"reporting_month",$F172,"master_region",$B172)</f>
        <v>58</v>
      </c>
      <c r="H172" s="26">
        <f>DATE(YEAR(H173),MONTH(H173)-1,DAY(H173))</f>
        <v>42278</v>
      </c>
      <c r="I172" s="27">
        <f>GETPIVOTDATA("report_count",Pivot!$B$7,"report_name",$C172,"reporting_month",$H172,"master_region",$B172)</f>
        <v>91</v>
      </c>
      <c r="J172" s="26">
        <f>DATE(YEAR(J173),MONTH(J173)-1,DAY(J173))</f>
        <v>41913</v>
      </c>
      <c r="K172" s="27">
        <f>GETPIVOTDATA("report_count",Pivot!$B$7,"report_name",$C172,"reporting_month",$J172,"master_region",$B172)</f>
        <v>74</v>
      </c>
      <c r="L172" s="26">
        <f>DATE(YEAR(L173),MONTH(L173)-1,DAY(L173))</f>
        <v>41548</v>
      </c>
      <c r="M172" s="27">
        <f>GETPIVOTDATA("report_count",Pivot!$B$7,"report_name",$C172,"reporting_month",$L172,"master_region",$B172)</f>
        <v>57</v>
      </c>
      <c r="N172" s="26">
        <f>DATE(YEAR(N173),MONTH(N173)-1,DAY(N173))</f>
        <v>41183</v>
      </c>
      <c r="O172" s="27">
        <f>GETPIVOTDATA("report_count",Pivot!$B$7,"report_name",$C172,"reporting_month",$N172,"master_region",$B172)</f>
        <v>32</v>
      </c>
    </row>
    <row r="173" spans="2:15" s="8" customFormat="1" ht="15.6" hidden="1" x14ac:dyDescent="0.35">
      <c r="B173" s="8" t="str">
        <f t="shared" si="41"/>
        <v>Tauranga</v>
      </c>
      <c r="C173" s="8" t="s">
        <v>36</v>
      </c>
      <c r="D173" s="26">
        <f t="shared" si="42"/>
        <v>43040</v>
      </c>
      <c r="E173" s="27">
        <f>GETPIVOTDATA("report_count",Pivot!$B$7,"report_name",$C173,"reporting_month",$D173,"master_region",$B173)</f>
        <v>47</v>
      </c>
      <c r="F173" s="26">
        <f>DATE(YEAR(F174),MONTH(F174)-1,DAY(F174))</f>
        <v>42675</v>
      </c>
      <c r="G173" s="27">
        <f>GETPIVOTDATA("report_count",Pivot!$B$7,"report_name",$C173,"reporting_month",$F173,"master_region",$B173)</f>
        <v>61</v>
      </c>
      <c r="H173" s="26">
        <f>DATE(YEAR(H174),MONTH(H174)-1,DAY(H174))</f>
        <v>42309</v>
      </c>
      <c r="I173" s="27">
        <f>GETPIVOTDATA("report_count",Pivot!$B$7,"report_name",$C173,"reporting_month",$H173,"master_region",$B173)</f>
        <v>102</v>
      </c>
      <c r="J173" s="26">
        <f>DATE(YEAR(J174),MONTH(J174)-1,DAY(J174))</f>
        <v>41944</v>
      </c>
      <c r="K173" s="27">
        <f>GETPIVOTDATA("report_count",Pivot!$B$7,"report_name",$C173,"reporting_month",$J173,"master_region",$B173)</f>
        <v>64</v>
      </c>
      <c r="L173" s="26">
        <f>DATE(YEAR(L174),MONTH(L174)-1,DAY(L174))</f>
        <v>41579</v>
      </c>
      <c r="M173" s="27">
        <f>GETPIVOTDATA("report_count",Pivot!$B$7,"report_name",$C173,"reporting_month",$L173,"master_region",$B173)</f>
        <v>62</v>
      </c>
      <c r="N173" s="26">
        <f>DATE(YEAR(N174),MONTH(N174)-1,DAY(N174))</f>
        <v>41214</v>
      </c>
      <c r="O173" s="27">
        <f>GETPIVOTDATA("report_count",Pivot!$B$7,"report_name",$C173,"reporting_month",$N173,"master_region",$B173)</f>
        <v>42</v>
      </c>
    </row>
    <row r="174" spans="2:15" s="8" customFormat="1" ht="15.6" hidden="1" x14ac:dyDescent="0.35">
      <c r="B174" s="8" t="str">
        <f t="shared" si="41"/>
        <v>Tauranga</v>
      </c>
      <c r="C174" s="8" t="s">
        <v>36</v>
      </c>
      <c r="D174" s="26">
        <f t="shared" si="42"/>
        <v>43070</v>
      </c>
      <c r="E174" s="27">
        <f>GETPIVOTDATA("report_count",Pivot!$B$7,"report_name",$C174,"reporting_month",$D174,"master_region",$B174)</f>
        <v>55</v>
      </c>
      <c r="F174" s="26">
        <f>DATE(YEAR(F175),MONTH(F175)-1,DAY(F175))</f>
        <v>42705</v>
      </c>
      <c r="G174" s="27">
        <f>GETPIVOTDATA("report_count",Pivot!$B$7,"report_name",$C174,"reporting_month",$F174,"master_region",$B174)</f>
        <v>62</v>
      </c>
      <c r="H174" s="26">
        <f>DATE(YEAR(H175),MONTH(H175)-1,DAY(H175))</f>
        <v>42339</v>
      </c>
      <c r="I174" s="27">
        <f>GETPIVOTDATA("report_count",Pivot!$B$7,"report_name",$C174,"reporting_month",$H174,"master_region",$B174)</f>
        <v>88</v>
      </c>
      <c r="J174" s="26">
        <f>DATE(YEAR(J175),MONTH(J175)-1,DAY(J175))</f>
        <v>41974</v>
      </c>
      <c r="K174" s="27">
        <f>GETPIVOTDATA("report_count",Pivot!$B$7,"report_name",$C174,"reporting_month",$J174,"master_region",$B174)</f>
        <v>58</v>
      </c>
      <c r="L174" s="26">
        <f>DATE(YEAR(L175),MONTH(L175)-1,DAY(L175))</f>
        <v>41609</v>
      </c>
      <c r="M174" s="27">
        <f>GETPIVOTDATA("report_count",Pivot!$B$7,"report_name",$C174,"reporting_month",$L174,"master_region",$B174)</f>
        <v>57</v>
      </c>
      <c r="N174" s="26">
        <f>DATE(YEAR(N175),MONTH(N175)-1,DAY(N175))</f>
        <v>41244</v>
      </c>
      <c r="O174" s="27">
        <f>GETPIVOTDATA("report_count",Pivot!$B$7,"report_name",$C174,"reporting_month",$N174,"master_region",$B174)</f>
        <v>52</v>
      </c>
    </row>
    <row r="175" spans="2:15" s="8" customFormat="1" ht="15.6" hidden="1" x14ac:dyDescent="0.35">
      <c r="B175" s="8" t="str">
        <f t="shared" si="41"/>
        <v>Tauranga</v>
      </c>
      <c r="C175" s="8" t="s">
        <v>36</v>
      </c>
      <c r="D175" s="26">
        <f t="shared" si="42"/>
        <v>43101</v>
      </c>
      <c r="E175" s="27">
        <f>GETPIVOTDATA("report_count",Pivot!$B$7,"report_name",$C175,"reporting_month",$D175,"master_region",$B175)</f>
        <v>45</v>
      </c>
      <c r="F175" s="26">
        <f>DATE(YEAR(F176),MONTH(F176)-1,DAY(F176))</f>
        <v>42736</v>
      </c>
      <c r="G175" s="27">
        <f>GETPIVOTDATA("report_count",Pivot!$B$7,"report_name",$C175,"reporting_month",$F175,"master_region",$B175)</f>
        <v>68</v>
      </c>
      <c r="H175" s="26">
        <f>DATE(YEAR(H176),MONTH(H176)-1,DAY(H176))</f>
        <v>42370</v>
      </c>
      <c r="I175" s="27">
        <f>GETPIVOTDATA("report_count",Pivot!$B$7,"report_name",$C175,"reporting_month",$H175,"master_region",$B175)</f>
        <v>75</v>
      </c>
      <c r="J175" s="26">
        <f>DATE(YEAR(J176),MONTH(J176)-1,DAY(J176))</f>
        <v>42005</v>
      </c>
      <c r="K175" s="27">
        <f>GETPIVOTDATA("report_count",Pivot!$B$7,"report_name",$C175,"reporting_month",$J175,"master_region",$B175)</f>
        <v>57</v>
      </c>
      <c r="L175" s="26">
        <f>DATE(YEAR(L176),MONTH(L176)-1,DAY(L176))</f>
        <v>41640</v>
      </c>
      <c r="M175" s="27">
        <f>GETPIVOTDATA("report_count",Pivot!$B$7,"report_name",$C175,"reporting_month",$L175,"master_region",$B175)</f>
        <v>44</v>
      </c>
      <c r="N175" s="26">
        <f>DATE(YEAR(N176),MONTH(N176)-1,DAY(N176))</f>
        <v>41275</v>
      </c>
      <c r="O175" s="27">
        <f>GETPIVOTDATA("report_count",Pivot!$B$7,"report_name",$C175,"reporting_month",$N175,"master_region",$B175)</f>
        <v>40</v>
      </c>
    </row>
    <row r="176" spans="2:15" s="8" customFormat="1" ht="15.6" hidden="1" x14ac:dyDescent="0.35">
      <c r="B176" s="8" t="str">
        <f t="shared" si="41"/>
        <v>Tauranga</v>
      </c>
      <c r="C176" s="8" t="s">
        <v>36</v>
      </c>
      <c r="D176" s="26">
        <f>DATE(YEAR(D177),MONTH(D177)-1,DAY(D177))</f>
        <v>43132</v>
      </c>
      <c r="E176" s="27">
        <f>GETPIVOTDATA("report_count",Pivot!$B$7,"report_name",$C176,"reporting_month",$D176,"master_region",$B176)</f>
        <v>43</v>
      </c>
      <c r="F176" s="26">
        <f>DATE(YEAR(F177),MONTH(F177)-1,DAY(F177))</f>
        <v>42767</v>
      </c>
      <c r="G176" s="27">
        <f>GETPIVOTDATA("report_count",Pivot!$B$7,"report_name",$C176,"reporting_month",$F176,"master_region",$B176)</f>
        <v>51</v>
      </c>
      <c r="H176" s="26">
        <f>DATE(YEAR(H177),MONTH(H177)-1,DAY(H177))</f>
        <v>42401</v>
      </c>
      <c r="I176" s="27">
        <f>GETPIVOTDATA("report_count",Pivot!$B$7,"report_name",$C176,"reporting_month",$H176,"master_region",$B176)</f>
        <v>66</v>
      </c>
      <c r="J176" s="26">
        <f>DATE(YEAR(J177),MONTH(J177)-1,DAY(J177))</f>
        <v>42036</v>
      </c>
      <c r="K176" s="27">
        <f>GETPIVOTDATA("report_count",Pivot!$B$7,"report_name",$C176,"reporting_month",$J176,"master_region",$B176)</f>
        <v>56</v>
      </c>
      <c r="L176" s="26">
        <f>DATE(YEAR(L177),MONTH(L177)-1,DAY(L177))</f>
        <v>41671</v>
      </c>
      <c r="M176" s="27">
        <f>GETPIVOTDATA("report_count",Pivot!$B$7,"report_name",$C176,"reporting_month",$L176,"master_region",$B176)</f>
        <v>47</v>
      </c>
      <c r="N176" s="26">
        <f>DATE(YEAR(N177),MONTH(N177)-1,DAY(N177))</f>
        <v>41306</v>
      </c>
      <c r="O176" s="27">
        <f>GETPIVOTDATA("report_count",Pivot!$B$7,"report_name",$C176,"reporting_month",$N176,"master_region",$B176)</f>
        <v>40</v>
      </c>
    </row>
    <row r="177" spans="2:15" s="8" customFormat="1" ht="15.6" hidden="1" x14ac:dyDescent="0.35">
      <c r="B177" s="8" t="str">
        <f t="shared" si="41"/>
        <v>Tauranga</v>
      </c>
      <c r="C177" s="8" t="s">
        <v>36</v>
      </c>
      <c r="D177" s="26">
        <f>GETPIVOTDATA("reporting_month",Pivot!$B$3)</f>
        <v>43160</v>
      </c>
      <c r="E177" s="27">
        <f>GETPIVOTDATA("report_count",Pivot!$B$7,"report_name",$C177,"reporting_month",$D177,"master_region",$B177)</f>
        <v>65</v>
      </c>
      <c r="F177" s="26">
        <f>DATE(YEAR(D166),MONTH(D166)-1,DAY(D166))</f>
        <v>42795</v>
      </c>
      <c r="G177" s="27">
        <f>GETPIVOTDATA("report_count",Pivot!$B$7,"report_name",$C177,"reporting_month",$F177,"master_region",$B177)</f>
        <v>60</v>
      </c>
      <c r="H177" s="26">
        <f>DATE(YEAR(F166),MONTH(F166)-1,DAY(F166))</f>
        <v>42430</v>
      </c>
      <c r="I177" s="27">
        <f>GETPIVOTDATA("report_count",Pivot!$B$7,"report_name",$C177,"reporting_month",$H177,"master_region",$B177)</f>
        <v>71</v>
      </c>
      <c r="J177" s="26">
        <f>DATE(YEAR(H166),MONTH(H166)-1,DAY(H166))</f>
        <v>42064</v>
      </c>
      <c r="K177" s="27">
        <f>GETPIVOTDATA("report_count",Pivot!$B$7,"report_name",$C177,"reporting_month",$J177,"master_region",$B177)</f>
        <v>73</v>
      </c>
      <c r="L177" s="26">
        <f>DATE(YEAR(J166),MONTH(J166)-1,DAY(J166))</f>
        <v>41699</v>
      </c>
      <c r="M177" s="27">
        <f>GETPIVOTDATA("report_count",Pivot!$B$7,"report_name",$C177,"reporting_month",$L177,"master_region",$B177)</f>
        <v>54</v>
      </c>
      <c r="N177" s="26">
        <f>DATE(YEAR(L166),MONTH(L166)-1,DAY(L166))</f>
        <v>41334</v>
      </c>
      <c r="O177" s="27">
        <f>GETPIVOTDATA("report_count",Pivot!$B$7,"report_name",$C177,"reporting_month",$N177,"master_region",$B177)</f>
        <v>53</v>
      </c>
    </row>
    <row r="178" spans="2:15" s="8" customFormat="1" ht="15.6" hidden="1" x14ac:dyDescent="0.35">
      <c r="D178" s="26"/>
      <c r="E178" s="38">
        <f>SUM(E166:E177)</f>
        <v>665</v>
      </c>
      <c r="F178" s="39"/>
      <c r="G178" s="38">
        <f>SUM(G166:G177)</f>
        <v>860</v>
      </c>
      <c r="H178" s="39"/>
      <c r="I178" s="38">
        <f>SUM(I166:I177)</f>
        <v>985</v>
      </c>
      <c r="J178" s="39"/>
      <c r="K178" s="38">
        <f>SUM(K166:K177)</f>
        <v>727</v>
      </c>
      <c r="L178" s="39"/>
      <c r="M178" s="38">
        <f>SUM(M166:M177)</f>
        <v>696</v>
      </c>
      <c r="N178" s="39"/>
      <c r="O178" s="38">
        <f>SUM(O166:O177)</f>
        <v>337</v>
      </c>
    </row>
    <row r="179" spans="2:15" s="8" customFormat="1" ht="15.6" hidden="1" x14ac:dyDescent="0.35"/>
    <row r="180" spans="2:15" s="8" customFormat="1" ht="15.6" hidden="1" x14ac:dyDescent="0.35">
      <c r="B180" s="8" t="str">
        <f t="shared" ref="B180:B191" si="48">$B$6</f>
        <v>Tauranga</v>
      </c>
      <c r="C180" s="8" t="s">
        <v>57</v>
      </c>
      <c r="D180" s="26">
        <f t="shared" ref="D180:D189" si="49">DATE(YEAR(D181),MONTH(D181)-1,DAY(D181))</f>
        <v>42826</v>
      </c>
      <c r="E180" s="27">
        <f>GETPIVOTDATA("report_count",Pivot!$B$7,"report_name",$C180,"reporting_month",$D180,"master_region",$B180)</f>
        <v>59</v>
      </c>
      <c r="F180" s="26">
        <f t="shared" ref="F180:F185" si="50">DATE(YEAR(F181),MONTH(F181)-1,DAY(F181))</f>
        <v>42461</v>
      </c>
      <c r="G180" s="27">
        <f>GETPIVOTDATA("report_count",Pivot!$B$7,"report_name",$C180,"reporting_month",$F180,"master_region",$B180)</f>
        <v>104</v>
      </c>
      <c r="H180" s="26">
        <f t="shared" ref="H180:H185" si="51">DATE(YEAR(H181),MONTH(H181)-1,DAY(H181))</f>
        <v>42095</v>
      </c>
      <c r="I180" s="27">
        <f>GETPIVOTDATA("report_count",Pivot!$B$7,"report_name",$C180,"reporting_month",$H180,"master_region",$B180)</f>
        <v>80</v>
      </c>
      <c r="J180" s="26">
        <f t="shared" ref="J180:J185" si="52">DATE(YEAR(J181),MONTH(J181)-1,DAY(J181))</f>
        <v>41730</v>
      </c>
      <c r="K180" s="27">
        <f>GETPIVOTDATA("report_count",Pivot!$B$7,"report_name",$C180,"reporting_month",$J180,"master_region",$B180)</f>
        <v>51</v>
      </c>
      <c r="L180" s="26">
        <f t="shared" ref="L180:L185" si="53">DATE(YEAR(L181),MONTH(L181)-1,DAY(L181))</f>
        <v>41365</v>
      </c>
      <c r="M180" s="27">
        <f>GETPIVOTDATA("report_count",Pivot!$B$7,"report_name",$C180,"reporting_month",$L180,"master_region",$B180)</f>
        <v>56</v>
      </c>
      <c r="N180" s="26">
        <f t="shared" ref="N180:N185" si="54">DATE(YEAR(N181),MONTH(N181)-1,DAY(N181))</f>
        <v>41000</v>
      </c>
      <c r="O180" s="27">
        <f>GETPIVOTDATA("report_count",Pivot!$B$7,"report_name",$C180,"reporting_month",$N180,"master_region",$B180)</f>
        <v>47</v>
      </c>
    </row>
    <row r="181" spans="2:15" s="8" customFormat="1" ht="15.6" hidden="1" x14ac:dyDescent="0.35">
      <c r="B181" s="8" t="str">
        <f t="shared" si="48"/>
        <v>Tauranga</v>
      </c>
      <c r="C181" s="8" t="s">
        <v>57</v>
      </c>
      <c r="D181" s="26">
        <f t="shared" si="49"/>
        <v>42856</v>
      </c>
      <c r="E181" s="27">
        <f>GETPIVOTDATA("report_count",Pivot!$B$7,"report_name",$C181,"reporting_month",$D181,"master_region",$B181)</f>
        <v>85</v>
      </c>
      <c r="F181" s="26">
        <f t="shared" si="50"/>
        <v>42491</v>
      </c>
      <c r="G181" s="27">
        <f>GETPIVOTDATA("report_count",Pivot!$B$7,"report_name",$C181,"reporting_month",$F181,"master_region",$B181)</f>
        <v>103</v>
      </c>
      <c r="H181" s="26">
        <f t="shared" si="51"/>
        <v>42125</v>
      </c>
      <c r="I181" s="27">
        <f>GETPIVOTDATA("report_count",Pivot!$B$7,"report_name",$C181,"reporting_month",$H181,"master_region",$B181)</f>
        <v>78</v>
      </c>
      <c r="J181" s="26">
        <f t="shared" si="52"/>
        <v>41760</v>
      </c>
      <c r="K181" s="27">
        <f>GETPIVOTDATA("report_count",Pivot!$B$7,"report_name",$C181,"reporting_month",$J181,"master_region",$B181)</f>
        <v>68</v>
      </c>
      <c r="L181" s="26">
        <f t="shared" si="53"/>
        <v>41395</v>
      </c>
      <c r="M181" s="27">
        <f>GETPIVOTDATA("report_count",Pivot!$B$7,"report_name",$C181,"reporting_month",$L181,"master_region",$B181)</f>
        <v>64</v>
      </c>
      <c r="N181" s="26">
        <f t="shared" si="54"/>
        <v>41030</v>
      </c>
      <c r="O181" s="27">
        <f>GETPIVOTDATA("report_count",Pivot!$B$7,"report_name",$C181,"reporting_month",$N181,"master_region",$B181)</f>
        <v>72</v>
      </c>
    </row>
    <row r="182" spans="2:15" s="8" customFormat="1" ht="15.6" hidden="1" x14ac:dyDescent="0.35">
      <c r="B182" s="8" t="str">
        <f t="shared" si="48"/>
        <v>Tauranga</v>
      </c>
      <c r="C182" s="8" t="s">
        <v>57</v>
      </c>
      <c r="D182" s="26">
        <f t="shared" si="49"/>
        <v>42887</v>
      </c>
      <c r="E182" s="27">
        <f>GETPIVOTDATA("report_count",Pivot!$B$7,"report_name",$C182,"reporting_month",$D182,"master_region",$B182)</f>
        <v>71</v>
      </c>
      <c r="F182" s="26">
        <f t="shared" si="50"/>
        <v>42522</v>
      </c>
      <c r="G182" s="27">
        <f>GETPIVOTDATA("report_count",Pivot!$B$7,"report_name",$C182,"reporting_month",$F182,"master_region",$B182)</f>
        <v>95</v>
      </c>
      <c r="H182" s="26">
        <f t="shared" si="51"/>
        <v>42156</v>
      </c>
      <c r="I182" s="27">
        <f>GETPIVOTDATA("report_count",Pivot!$B$7,"report_name",$C182,"reporting_month",$H182,"master_region",$B182)</f>
        <v>85</v>
      </c>
      <c r="J182" s="26">
        <f t="shared" si="52"/>
        <v>41791</v>
      </c>
      <c r="K182" s="27">
        <f>GETPIVOTDATA("report_count",Pivot!$B$7,"report_name",$C182,"reporting_month",$J182,"master_region",$B182)</f>
        <v>41</v>
      </c>
      <c r="L182" s="26">
        <f t="shared" si="53"/>
        <v>41426</v>
      </c>
      <c r="M182" s="27">
        <f>GETPIVOTDATA("report_count",Pivot!$B$7,"report_name",$C182,"reporting_month",$L182,"master_region",$B182)</f>
        <v>46</v>
      </c>
      <c r="N182" s="26">
        <f t="shared" si="54"/>
        <v>41061</v>
      </c>
      <c r="O182" s="27">
        <f>GETPIVOTDATA("report_count",Pivot!$B$7,"report_name",$C182,"reporting_month",$N182,"master_region",$B182)</f>
        <v>54</v>
      </c>
    </row>
    <row r="183" spans="2:15" s="8" customFormat="1" ht="15.6" hidden="1" x14ac:dyDescent="0.35">
      <c r="B183" s="8" t="str">
        <f t="shared" si="48"/>
        <v>Tauranga</v>
      </c>
      <c r="C183" s="8" t="s">
        <v>57</v>
      </c>
      <c r="D183" s="26">
        <f t="shared" si="49"/>
        <v>42917</v>
      </c>
      <c r="E183" s="27">
        <f>GETPIVOTDATA("report_count",Pivot!$B$7,"report_name",$C183,"reporting_month",$D183,"master_region",$B183)</f>
        <v>93</v>
      </c>
      <c r="F183" s="26">
        <f t="shared" si="50"/>
        <v>42552</v>
      </c>
      <c r="G183" s="27">
        <f>GETPIVOTDATA("report_count",Pivot!$B$7,"report_name",$C183,"reporting_month",$F183,"master_region",$B183)</f>
        <v>109</v>
      </c>
      <c r="H183" s="26">
        <f t="shared" si="51"/>
        <v>42186</v>
      </c>
      <c r="I183" s="27">
        <f>GETPIVOTDATA("report_count",Pivot!$B$7,"report_name",$C183,"reporting_month",$H183,"master_region",$B183)</f>
        <v>113</v>
      </c>
      <c r="J183" s="26">
        <f t="shared" si="52"/>
        <v>41821</v>
      </c>
      <c r="K183" s="27">
        <f>GETPIVOTDATA("report_count",Pivot!$B$7,"report_name",$C183,"reporting_month",$J183,"master_region",$B183)</f>
        <v>60</v>
      </c>
      <c r="L183" s="26">
        <f t="shared" si="53"/>
        <v>41456</v>
      </c>
      <c r="M183" s="27">
        <f>GETPIVOTDATA("report_count",Pivot!$B$7,"report_name",$C183,"reporting_month",$L183,"master_region",$B183)</f>
        <v>59</v>
      </c>
      <c r="N183" s="26">
        <f t="shared" si="54"/>
        <v>41091</v>
      </c>
      <c r="O183" s="27">
        <f>GETPIVOTDATA("report_count",Pivot!$B$7,"report_name",$C183,"reporting_month",$N183,"master_region",$B183)</f>
        <v>33</v>
      </c>
    </row>
    <row r="184" spans="2:15" s="8" customFormat="1" ht="15.6" hidden="1" x14ac:dyDescent="0.35">
      <c r="B184" s="8" t="str">
        <f t="shared" si="48"/>
        <v>Tauranga</v>
      </c>
      <c r="C184" s="8" t="s">
        <v>57</v>
      </c>
      <c r="D184" s="26">
        <f t="shared" si="49"/>
        <v>42948</v>
      </c>
      <c r="E184" s="27">
        <f>GETPIVOTDATA("report_count",Pivot!$B$7,"report_name",$C184,"reporting_month",$D184,"master_region",$B184)</f>
        <v>71</v>
      </c>
      <c r="F184" s="26">
        <f t="shared" si="50"/>
        <v>42583</v>
      </c>
      <c r="G184" s="27">
        <f>GETPIVOTDATA("report_count",Pivot!$B$7,"report_name",$C184,"reporting_month",$F184,"master_region",$B184)</f>
        <v>118</v>
      </c>
      <c r="H184" s="26">
        <f t="shared" si="51"/>
        <v>42217</v>
      </c>
      <c r="I184" s="27">
        <f>GETPIVOTDATA("report_count",Pivot!$B$7,"report_name",$C184,"reporting_month",$H184,"master_region",$B184)</f>
        <v>105</v>
      </c>
      <c r="J184" s="26">
        <f t="shared" si="52"/>
        <v>41852</v>
      </c>
      <c r="K184" s="27">
        <f>GETPIVOTDATA("report_count",Pivot!$B$7,"report_name",$C184,"reporting_month",$J184,"master_region",$B184)</f>
        <v>44</v>
      </c>
      <c r="L184" s="26">
        <f t="shared" si="53"/>
        <v>41487</v>
      </c>
      <c r="M184" s="27">
        <f>GETPIVOTDATA("report_count",Pivot!$B$7,"report_name",$C184,"reporting_month",$L184,"master_region",$B184)</f>
        <v>41</v>
      </c>
      <c r="N184" s="26">
        <f t="shared" si="54"/>
        <v>41122</v>
      </c>
      <c r="O184" s="27">
        <f>GETPIVOTDATA("report_count",Pivot!$B$7,"report_name",$C184,"reporting_month",$N184,"master_region",$B184)</f>
        <v>46</v>
      </c>
    </row>
    <row r="185" spans="2:15" s="8" customFormat="1" ht="15.6" hidden="1" x14ac:dyDescent="0.35">
      <c r="B185" s="8" t="str">
        <f t="shared" si="48"/>
        <v>Tauranga</v>
      </c>
      <c r="C185" s="8" t="s">
        <v>57</v>
      </c>
      <c r="D185" s="26">
        <f t="shared" si="49"/>
        <v>42979</v>
      </c>
      <c r="E185" s="27">
        <f>GETPIVOTDATA("report_count",Pivot!$B$7,"report_name",$C185,"reporting_month",$D185,"master_region",$B185)</f>
        <v>51</v>
      </c>
      <c r="F185" s="26">
        <f t="shared" si="50"/>
        <v>42614</v>
      </c>
      <c r="G185" s="27">
        <f>GETPIVOTDATA("report_count",Pivot!$B$7,"report_name",$C185,"reporting_month",$F185,"master_region",$B185)</f>
        <v>83</v>
      </c>
      <c r="H185" s="26">
        <f t="shared" si="51"/>
        <v>42248</v>
      </c>
      <c r="I185" s="27">
        <f>GETPIVOTDATA("report_count",Pivot!$B$7,"report_name",$C185,"reporting_month",$H185,"master_region",$B185)</f>
        <v>97</v>
      </c>
      <c r="J185" s="26">
        <f t="shared" si="52"/>
        <v>41883</v>
      </c>
      <c r="K185" s="27">
        <f>GETPIVOTDATA("report_count",Pivot!$B$7,"report_name",$C185,"reporting_month",$J185,"master_region",$B185)</f>
        <v>51</v>
      </c>
      <c r="L185" s="26">
        <f t="shared" si="53"/>
        <v>41518</v>
      </c>
      <c r="M185" s="27">
        <f>GETPIVOTDATA("report_count",Pivot!$B$7,"report_name",$C185,"reporting_month",$L185,"master_region",$B185)</f>
        <v>60</v>
      </c>
      <c r="N185" s="26">
        <f t="shared" si="54"/>
        <v>41153</v>
      </c>
      <c r="O185" s="27">
        <f>GETPIVOTDATA("report_count",Pivot!$B$7,"report_name",$C185,"reporting_month",$N185,"master_region",$B185)</f>
        <v>20</v>
      </c>
    </row>
    <row r="186" spans="2:15" s="8" customFormat="1" ht="15.6" hidden="1" x14ac:dyDescent="0.35">
      <c r="B186" s="8" t="str">
        <f t="shared" si="48"/>
        <v>Tauranga</v>
      </c>
      <c r="C186" s="8" t="s">
        <v>57</v>
      </c>
      <c r="D186" s="26">
        <f t="shared" si="49"/>
        <v>43009</v>
      </c>
      <c r="E186" s="27">
        <f>GETPIVOTDATA("report_count",Pivot!$B$7,"report_name",$C186,"reporting_month",$D186,"master_region",$B186)</f>
        <v>48</v>
      </c>
      <c r="F186" s="26">
        <f>DATE(YEAR(F187),MONTH(F187)-1,DAY(F187))</f>
        <v>42644</v>
      </c>
      <c r="G186" s="27">
        <f>GETPIVOTDATA("report_count",Pivot!$B$7,"report_name",$C186,"reporting_month",$F186,"master_region",$B186)</f>
        <v>88</v>
      </c>
      <c r="H186" s="26">
        <f>DATE(YEAR(H187),MONTH(H187)-1,DAY(H187))</f>
        <v>42278</v>
      </c>
      <c r="I186" s="27">
        <f>GETPIVOTDATA("report_count",Pivot!$B$7,"report_name",$C186,"reporting_month",$H186,"master_region",$B186)</f>
        <v>114</v>
      </c>
      <c r="J186" s="26">
        <f>DATE(YEAR(J187),MONTH(J187)-1,DAY(J187))</f>
        <v>41913</v>
      </c>
      <c r="K186" s="27">
        <f>GETPIVOTDATA("report_count",Pivot!$B$7,"report_name",$C186,"reporting_month",$J186,"master_region",$B186)</f>
        <v>50</v>
      </c>
      <c r="L186" s="26">
        <f>DATE(YEAR(L187),MONTH(L187)-1,DAY(L187))</f>
        <v>41548</v>
      </c>
      <c r="M186" s="27">
        <f>GETPIVOTDATA("report_count",Pivot!$B$7,"report_name",$C186,"reporting_month",$L186,"master_region",$B186)</f>
        <v>56</v>
      </c>
      <c r="N186" s="26">
        <f>DATE(YEAR(N187),MONTH(N187)-1,DAY(N187))</f>
        <v>41183</v>
      </c>
      <c r="O186" s="27">
        <f>GETPIVOTDATA("report_count",Pivot!$B$7,"report_name",$C186,"reporting_month",$N186,"master_region",$B186)</f>
        <v>38</v>
      </c>
    </row>
    <row r="187" spans="2:15" s="8" customFormat="1" ht="15.6" hidden="1" x14ac:dyDescent="0.35">
      <c r="B187" s="8" t="str">
        <f t="shared" si="48"/>
        <v>Tauranga</v>
      </c>
      <c r="C187" s="8" t="s">
        <v>57</v>
      </c>
      <c r="D187" s="26">
        <f t="shared" si="49"/>
        <v>43040</v>
      </c>
      <c r="E187" s="27">
        <f>GETPIVOTDATA("report_count",Pivot!$B$7,"report_name",$C187,"reporting_month",$D187,"master_region",$B187)</f>
        <v>49</v>
      </c>
      <c r="F187" s="26">
        <f>DATE(YEAR(F188),MONTH(F188)-1,DAY(F188))</f>
        <v>42675</v>
      </c>
      <c r="G187" s="27">
        <f>GETPIVOTDATA("report_count",Pivot!$B$7,"report_name",$C187,"reporting_month",$F187,"master_region",$B187)</f>
        <v>80</v>
      </c>
      <c r="H187" s="26">
        <f>DATE(YEAR(H188),MONTH(H188)-1,DAY(H188))</f>
        <v>42309</v>
      </c>
      <c r="I187" s="27">
        <f>GETPIVOTDATA("report_count",Pivot!$B$7,"report_name",$C187,"reporting_month",$H187,"master_region",$B187)</f>
        <v>125</v>
      </c>
      <c r="J187" s="26">
        <f>DATE(YEAR(J188),MONTH(J188)-1,DAY(J188))</f>
        <v>41944</v>
      </c>
      <c r="K187" s="27">
        <f>GETPIVOTDATA("report_count",Pivot!$B$7,"report_name",$C187,"reporting_month",$J187,"master_region",$B187)</f>
        <v>82</v>
      </c>
      <c r="L187" s="26">
        <f>DATE(YEAR(L188),MONTH(L188)-1,DAY(L188))</f>
        <v>41579</v>
      </c>
      <c r="M187" s="27">
        <f>GETPIVOTDATA("report_count",Pivot!$B$7,"report_name",$C187,"reporting_month",$L187,"master_region",$B187)</f>
        <v>49</v>
      </c>
      <c r="N187" s="26">
        <f>DATE(YEAR(N188),MONTH(N188)-1,DAY(N188))</f>
        <v>41214</v>
      </c>
      <c r="O187" s="27">
        <f>GETPIVOTDATA("report_count",Pivot!$B$7,"report_name",$C187,"reporting_month",$N187,"master_region",$B187)</f>
        <v>53</v>
      </c>
    </row>
    <row r="188" spans="2:15" s="8" customFormat="1" ht="15.6" hidden="1" x14ac:dyDescent="0.35">
      <c r="B188" s="8" t="str">
        <f t="shared" si="48"/>
        <v>Tauranga</v>
      </c>
      <c r="C188" s="8" t="s">
        <v>57</v>
      </c>
      <c r="D188" s="26">
        <f t="shared" si="49"/>
        <v>43070</v>
      </c>
      <c r="E188" s="27">
        <f>GETPIVOTDATA("report_count",Pivot!$B$7,"report_name",$C188,"reporting_month",$D188,"master_region",$B188)</f>
        <v>56</v>
      </c>
      <c r="F188" s="26">
        <f>DATE(YEAR(F189),MONTH(F189)-1,DAY(F189))</f>
        <v>42705</v>
      </c>
      <c r="G188" s="27">
        <f>GETPIVOTDATA("report_count",Pivot!$B$7,"report_name",$C188,"reporting_month",$F188,"master_region",$B188)</f>
        <v>88</v>
      </c>
      <c r="H188" s="26">
        <f>DATE(YEAR(H189),MONTH(H189)-1,DAY(H189))</f>
        <v>42339</v>
      </c>
      <c r="I188" s="27">
        <f>GETPIVOTDATA("report_count",Pivot!$B$7,"report_name",$C188,"reporting_month",$H188,"master_region",$B188)</f>
        <v>125</v>
      </c>
      <c r="J188" s="26">
        <f>DATE(YEAR(J189),MONTH(J189)-1,DAY(J189))</f>
        <v>41974</v>
      </c>
      <c r="K188" s="27">
        <f>GETPIVOTDATA("report_count",Pivot!$B$7,"report_name",$C188,"reporting_month",$J188,"master_region",$B188)</f>
        <v>71</v>
      </c>
      <c r="L188" s="26">
        <f>DATE(YEAR(L189),MONTH(L189)-1,DAY(L189))</f>
        <v>41609</v>
      </c>
      <c r="M188" s="27">
        <f>GETPIVOTDATA("report_count",Pivot!$B$7,"report_name",$C188,"reporting_month",$L188,"master_region",$B188)</f>
        <v>64</v>
      </c>
      <c r="N188" s="26">
        <f>DATE(YEAR(N189),MONTH(N189)-1,DAY(N189))</f>
        <v>41244</v>
      </c>
      <c r="O188" s="27">
        <f>GETPIVOTDATA("report_count",Pivot!$B$7,"report_name",$C188,"reporting_month",$N188,"master_region",$B188)</f>
        <v>34</v>
      </c>
    </row>
    <row r="189" spans="2:15" s="8" customFormat="1" ht="15.6" hidden="1" x14ac:dyDescent="0.35">
      <c r="B189" s="8" t="str">
        <f t="shared" si="48"/>
        <v>Tauranga</v>
      </c>
      <c r="C189" s="8" t="s">
        <v>57</v>
      </c>
      <c r="D189" s="26">
        <f t="shared" si="49"/>
        <v>43101</v>
      </c>
      <c r="E189" s="27">
        <f>GETPIVOTDATA("report_count",Pivot!$B$7,"report_name",$C189,"reporting_month",$D189,"master_region",$B189)</f>
        <v>26</v>
      </c>
      <c r="F189" s="26">
        <f>DATE(YEAR(F190),MONTH(F190)-1,DAY(F190))</f>
        <v>42736</v>
      </c>
      <c r="G189" s="27">
        <f>GETPIVOTDATA("report_count",Pivot!$B$7,"report_name",$C189,"reporting_month",$F189,"master_region",$B189)</f>
        <v>63</v>
      </c>
      <c r="H189" s="26">
        <f>DATE(YEAR(H190),MONTH(H190)-1,DAY(H190))</f>
        <v>42370</v>
      </c>
      <c r="I189" s="27">
        <f>GETPIVOTDATA("report_count",Pivot!$B$7,"report_name",$C189,"reporting_month",$H189,"master_region",$B189)</f>
        <v>95</v>
      </c>
      <c r="J189" s="26">
        <f>DATE(YEAR(J190),MONTH(J190)-1,DAY(J190))</f>
        <v>42005</v>
      </c>
      <c r="K189" s="27">
        <f>GETPIVOTDATA("report_count",Pivot!$B$7,"report_name",$C189,"reporting_month",$J189,"master_region",$B189)</f>
        <v>56</v>
      </c>
      <c r="L189" s="26">
        <f>DATE(YEAR(L190),MONTH(L190)-1,DAY(L190))</f>
        <v>41640</v>
      </c>
      <c r="M189" s="27">
        <f>GETPIVOTDATA("report_count",Pivot!$B$7,"report_name",$C189,"reporting_month",$L189,"master_region",$B189)</f>
        <v>48</v>
      </c>
      <c r="N189" s="26">
        <f>DATE(YEAR(N190),MONTH(N190)-1,DAY(N190))</f>
        <v>41275</v>
      </c>
      <c r="O189" s="27">
        <f>GETPIVOTDATA("report_count",Pivot!$B$7,"report_name",$C189,"reporting_month",$N189,"master_region",$B189)</f>
        <v>29</v>
      </c>
    </row>
    <row r="190" spans="2:15" s="8" customFormat="1" ht="15.6" hidden="1" x14ac:dyDescent="0.35">
      <c r="B190" s="8" t="str">
        <f t="shared" si="48"/>
        <v>Tauranga</v>
      </c>
      <c r="C190" s="8" t="s">
        <v>57</v>
      </c>
      <c r="D190" s="26">
        <f>DATE(YEAR(D191),MONTH(D191)-1,DAY(D191))</f>
        <v>43132</v>
      </c>
      <c r="E190" s="27">
        <f>GETPIVOTDATA("report_count",Pivot!$B$7,"report_name",$C190,"reporting_month",$D190,"master_region",$B190)</f>
        <v>35</v>
      </c>
      <c r="F190" s="26">
        <f>DATE(YEAR(F191),MONTH(F191)-1,DAY(F191))</f>
        <v>42767</v>
      </c>
      <c r="G190" s="27">
        <f>GETPIVOTDATA("report_count",Pivot!$B$7,"report_name",$C190,"reporting_month",$F190,"master_region",$B190)</f>
        <v>79</v>
      </c>
      <c r="H190" s="26">
        <f>DATE(YEAR(H191),MONTH(H191)-1,DAY(H191))</f>
        <v>42401</v>
      </c>
      <c r="I190" s="27">
        <f>GETPIVOTDATA("report_count",Pivot!$B$7,"report_name",$C190,"reporting_month",$H190,"master_region",$B190)</f>
        <v>125</v>
      </c>
      <c r="J190" s="26">
        <f>DATE(YEAR(J191),MONTH(J191)-1,DAY(J191))</f>
        <v>42036</v>
      </c>
      <c r="K190" s="27">
        <f>GETPIVOTDATA("report_count",Pivot!$B$7,"report_name",$C190,"reporting_month",$J190,"master_region",$B190)</f>
        <v>60</v>
      </c>
      <c r="L190" s="26">
        <f>DATE(YEAR(L191),MONTH(L191)-1,DAY(L191))</f>
        <v>41671</v>
      </c>
      <c r="M190" s="27">
        <f>GETPIVOTDATA("report_count",Pivot!$B$7,"report_name",$C190,"reporting_month",$L190,"master_region",$B190)</f>
        <v>42</v>
      </c>
      <c r="N190" s="26">
        <f>DATE(YEAR(N191),MONTH(N191)-1,DAY(N191))</f>
        <v>41306</v>
      </c>
      <c r="O190" s="27">
        <f>GETPIVOTDATA("report_count",Pivot!$B$7,"report_name",$C190,"reporting_month",$N190,"master_region",$B190)</f>
        <v>36</v>
      </c>
    </row>
    <row r="191" spans="2:15" s="8" customFormat="1" ht="15.6" hidden="1" x14ac:dyDescent="0.35">
      <c r="B191" s="8" t="str">
        <f t="shared" si="48"/>
        <v>Tauranga</v>
      </c>
      <c r="C191" s="8" t="s">
        <v>57</v>
      </c>
      <c r="D191" s="26">
        <f>GETPIVOTDATA("reporting_month",Pivot!$B$3)</f>
        <v>43160</v>
      </c>
      <c r="E191" s="27">
        <f>GETPIVOTDATA("report_count",Pivot!$B$7,"report_name",$C191,"reporting_month",$D191,"master_region",$B191)</f>
        <v>54</v>
      </c>
      <c r="F191" s="26">
        <f>DATE(YEAR(D180),MONTH(D180)-1,DAY(D180))</f>
        <v>42795</v>
      </c>
      <c r="G191" s="27">
        <f>GETPIVOTDATA("report_count",Pivot!$B$7,"report_name",$C191,"reporting_month",$F191,"master_region",$B191)</f>
        <v>71</v>
      </c>
      <c r="H191" s="26">
        <f>DATE(YEAR(F180),MONTH(F180)-1,DAY(F180))</f>
        <v>42430</v>
      </c>
      <c r="I191" s="27">
        <f>GETPIVOTDATA("report_count",Pivot!$B$7,"report_name",$C191,"reporting_month",$H191,"master_region",$B191)</f>
        <v>103</v>
      </c>
      <c r="J191" s="26">
        <f>DATE(YEAR(H180),MONTH(H180)-1,DAY(H180))</f>
        <v>42064</v>
      </c>
      <c r="K191" s="27">
        <f>GETPIVOTDATA("report_count",Pivot!$B$7,"report_name",$C191,"reporting_month",$J191,"master_region",$B191)</f>
        <v>98</v>
      </c>
      <c r="L191" s="26">
        <f>DATE(YEAR(J180),MONTH(J180)-1,DAY(J180))</f>
        <v>41699</v>
      </c>
      <c r="M191" s="27">
        <f>GETPIVOTDATA("report_count",Pivot!$B$7,"report_name",$C191,"reporting_month",$L191,"master_region",$B191)</f>
        <v>56</v>
      </c>
      <c r="N191" s="26">
        <f>DATE(YEAR(L180),MONTH(L180)-1,DAY(L180))</f>
        <v>41334</v>
      </c>
      <c r="O191" s="27">
        <f>GETPIVOTDATA("report_count",Pivot!$B$7,"report_name",$C191,"reporting_month",$N191,"master_region",$B191)</f>
        <v>49</v>
      </c>
    </row>
    <row r="192" spans="2:15" s="8" customFormat="1" ht="15.6" hidden="1" x14ac:dyDescent="0.35">
      <c r="D192" s="26"/>
      <c r="E192" s="38">
        <f>SUM(E180:E191)</f>
        <v>698</v>
      </c>
      <c r="F192" s="39"/>
      <c r="G192" s="38">
        <f>SUM(G180:G191)</f>
        <v>1081</v>
      </c>
      <c r="H192" s="39"/>
      <c r="I192" s="38">
        <f>SUM(I180:I191)</f>
        <v>1245</v>
      </c>
      <c r="J192" s="39"/>
      <c r="K192" s="38">
        <f>SUM(K180:K191)</f>
        <v>732</v>
      </c>
      <c r="L192" s="39"/>
      <c r="M192" s="38">
        <f>SUM(M180:M191)</f>
        <v>641</v>
      </c>
      <c r="N192" s="39"/>
      <c r="O192" s="38">
        <f>SUM(O180:O191)</f>
        <v>511</v>
      </c>
    </row>
    <row r="193" s="8" customFormat="1" ht="15.6" x14ac:dyDescent="0.35"/>
    <row r="194" s="8" customFormat="1" ht="15.6" x14ac:dyDescent="0.35"/>
    <row r="195" s="8" customFormat="1" ht="15.6" x14ac:dyDescent="0.35"/>
    <row r="196" s="8" customFormat="1" ht="15.6" x14ac:dyDescent="0.35"/>
    <row r="197" s="8" customFormat="1" ht="15.6" x14ac:dyDescent="0.35"/>
    <row r="198" s="8" customFormat="1" ht="15.6" x14ac:dyDescent="0.35"/>
    <row r="199" s="8" customFormat="1" ht="15.6" x14ac:dyDescent="0.35"/>
    <row r="200" s="8" customFormat="1" ht="15.6" x14ac:dyDescent="0.35"/>
    <row r="201" s="8" customFormat="1" ht="15.6" x14ac:dyDescent="0.35"/>
    <row r="202" s="8" customFormat="1" ht="15.6" x14ac:dyDescent="0.35"/>
    <row r="203" s="8" customFormat="1" ht="15.6" x14ac:dyDescent="0.35"/>
    <row r="204" s="8" customFormat="1" ht="15.6" x14ac:dyDescent="0.35"/>
    <row r="205" s="8" customFormat="1" ht="15.6" x14ac:dyDescent="0.35"/>
    <row r="206" s="8" customFormat="1" ht="15.6" x14ac:dyDescent="0.35"/>
    <row r="207" s="8" customFormat="1" ht="15.6" x14ac:dyDescent="0.35"/>
    <row r="208" s="8" customFormat="1" ht="15.6" x14ac:dyDescent="0.35"/>
    <row r="209" spans="5:11" s="8" customFormat="1" ht="15.6" x14ac:dyDescent="0.35"/>
    <row r="210" spans="5:11" s="8" customFormat="1" ht="15.6" x14ac:dyDescent="0.35">
      <c r="I210" s="39"/>
    </row>
    <row r="211" spans="5:11" s="8" customFormat="1" ht="15.6" x14ac:dyDescent="0.35"/>
    <row r="212" spans="5:11" s="8" customFormat="1" ht="15.6" x14ac:dyDescent="0.35"/>
    <row r="213" spans="5:11" s="8" customFormat="1" ht="15.6" x14ac:dyDescent="0.35"/>
    <row r="214" spans="5:11" s="8" customFormat="1" ht="15.6" x14ac:dyDescent="0.35"/>
    <row r="215" spans="5:11" s="8" customFormat="1" ht="15.6" x14ac:dyDescent="0.35"/>
    <row r="216" spans="5:11" s="8" customFormat="1" ht="21" x14ac:dyDescent="0.5">
      <c r="E216" s="41"/>
      <c r="F216" s="41" t="s">
        <v>34</v>
      </c>
      <c r="G216" s="41" t="s">
        <v>30</v>
      </c>
      <c r="H216" s="41" t="s">
        <v>41</v>
      </c>
      <c r="I216" s="41" t="s">
        <v>36</v>
      </c>
      <c r="J216" s="41" t="s">
        <v>57</v>
      </c>
      <c r="K216" s="29" t="s">
        <v>42</v>
      </c>
    </row>
    <row r="217" spans="5:11" s="8" customFormat="1" ht="15.6" x14ac:dyDescent="0.35">
      <c r="E217" s="32">
        <f>C91</f>
        <v>41699</v>
      </c>
      <c r="F217" s="45">
        <f>M135</f>
        <v>1169</v>
      </c>
      <c r="G217" s="48">
        <f>M150</f>
        <v>655</v>
      </c>
      <c r="H217" s="48">
        <f>M164</f>
        <v>493</v>
      </c>
      <c r="I217" s="48">
        <f>M178</f>
        <v>696</v>
      </c>
      <c r="J217" s="48">
        <f>M192</f>
        <v>641</v>
      </c>
      <c r="K217" s="48">
        <f>D33-SUM(F217:J217)</f>
        <v>714</v>
      </c>
    </row>
    <row r="218" spans="5:11" s="8" customFormat="1" ht="15.6" x14ac:dyDescent="0.35">
      <c r="E218" s="35">
        <f>C92</f>
        <v>42064</v>
      </c>
      <c r="F218" s="46">
        <f>K135</f>
        <v>1090</v>
      </c>
      <c r="G218" s="49">
        <f>K150</f>
        <v>689</v>
      </c>
      <c r="H218" s="49">
        <f>K164</f>
        <v>559</v>
      </c>
      <c r="I218" s="49">
        <f>K178</f>
        <v>727</v>
      </c>
      <c r="J218" s="49">
        <f>K192</f>
        <v>732</v>
      </c>
      <c r="K218" s="49">
        <f t="shared" ref="K218:K221" si="55">D34-SUM(F218:J218)</f>
        <v>888</v>
      </c>
    </row>
    <row r="219" spans="5:11" s="8" customFormat="1" ht="15.6" x14ac:dyDescent="0.35">
      <c r="E219" s="32">
        <f>C93</f>
        <v>42430</v>
      </c>
      <c r="F219" s="45">
        <f>I135</f>
        <v>1472</v>
      </c>
      <c r="G219" s="48">
        <f>I150</f>
        <v>883</v>
      </c>
      <c r="H219" s="48">
        <f>I164</f>
        <v>816</v>
      </c>
      <c r="I219" s="48">
        <f>I178</f>
        <v>985</v>
      </c>
      <c r="J219" s="45">
        <f>I192</f>
        <v>1245</v>
      </c>
      <c r="K219" s="48">
        <f t="shared" si="55"/>
        <v>904</v>
      </c>
    </row>
    <row r="220" spans="5:11" s="8" customFormat="1" ht="15.6" x14ac:dyDescent="0.35">
      <c r="E220" s="35">
        <f>C94</f>
        <v>42795</v>
      </c>
      <c r="F220" s="46">
        <f>G135</f>
        <v>1275</v>
      </c>
      <c r="G220" s="49">
        <f>G150</f>
        <v>777</v>
      </c>
      <c r="H220" s="49">
        <f>G164</f>
        <v>773</v>
      </c>
      <c r="I220" s="49">
        <f>G178</f>
        <v>860</v>
      </c>
      <c r="J220" s="46">
        <f>G192</f>
        <v>1081</v>
      </c>
      <c r="K220" s="46">
        <f t="shared" si="55"/>
        <v>2150</v>
      </c>
    </row>
    <row r="221" spans="5:11" s="8" customFormat="1" ht="15.6" x14ac:dyDescent="0.35">
      <c r="E221" s="32">
        <f>C95</f>
        <v>43160</v>
      </c>
      <c r="F221" s="45">
        <f>E135</f>
        <v>1031</v>
      </c>
      <c r="G221" s="48">
        <f>E150</f>
        <v>579</v>
      </c>
      <c r="H221" s="48">
        <f>E164</f>
        <v>558</v>
      </c>
      <c r="I221" s="48">
        <f>E178</f>
        <v>665</v>
      </c>
      <c r="J221" s="48">
        <f>E192</f>
        <v>698</v>
      </c>
      <c r="K221" s="48">
        <f t="shared" si="55"/>
        <v>654</v>
      </c>
    </row>
    <row r="222" spans="5:11" s="8" customFormat="1" ht="15.6" x14ac:dyDescent="0.35"/>
    <row r="223" spans="5:11" s="8" customFormat="1" ht="15.6" hidden="1" x14ac:dyDescent="0.35">
      <c r="F223" s="8" t="str">
        <f>F216</f>
        <v>First Home Buyer</v>
      </c>
      <c r="G223" s="8" t="str">
        <f>G216</f>
        <v>Refinance</v>
      </c>
      <c r="H223" s="8" t="str">
        <f>H216</f>
        <v>Multi Home</v>
      </c>
      <c r="I223" s="8" t="str">
        <f>I216</f>
        <v>Mover</v>
      </c>
      <c r="J223" s="8" t="str">
        <f>J216</f>
        <v>Investor</v>
      </c>
      <c r="K223" s="8" t="str">
        <f>K216</f>
        <v>Other</v>
      </c>
    </row>
    <row r="224" spans="5:11" s="8" customFormat="1" ht="15.6" hidden="1" x14ac:dyDescent="0.35">
      <c r="E224" s="26">
        <f>E217</f>
        <v>41699</v>
      </c>
      <c r="F224" s="42">
        <f>F217/SUM($F217:$K217)</f>
        <v>0.26762820512820512</v>
      </c>
      <c r="G224" s="42">
        <f>G217/SUM($F217:$K217)</f>
        <v>0.14995421245421245</v>
      </c>
      <c r="H224" s="42">
        <f>H217/SUM($F217:$K217)</f>
        <v>0.11286630036630037</v>
      </c>
      <c r="I224" s="42">
        <f>I217/SUM($F217:$K217)</f>
        <v>0.15934065934065933</v>
      </c>
      <c r="J224" s="42">
        <f>J217/SUM($F217:$K217)</f>
        <v>0.14674908424908426</v>
      </c>
      <c r="K224" s="42">
        <f>K217/SUM($F217:$K217)</f>
        <v>0.16346153846153846</v>
      </c>
    </row>
    <row r="225" spans="2:18" s="8" customFormat="1" ht="15.6" hidden="1" x14ac:dyDescent="0.35">
      <c r="E225" s="26">
        <f>E218</f>
        <v>42064</v>
      </c>
      <c r="F225" s="42">
        <f>F218/SUM($F218:$K218)</f>
        <v>0.23265741728922093</v>
      </c>
      <c r="G225" s="42">
        <f>G218/SUM($F218:$K218)</f>
        <v>0.14706510138740661</v>
      </c>
      <c r="H225" s="42">
        <f>H218/SUM($F218:$K218)</f>
        <v>0.11931696905016008</v>
      </c>
      <c r="I225" s="42">
        <f>I218/SUM($F218:$K218)</f>
        <v>0.1551760939167556</v>
      </c>
      <c r="J225" s="42">
        <f>J218/SUM($F218:$K218)</f>
        <v>0.15624332977588046</v>
      </c>
      <c r="K225" s="42">
        <f>K218/SUM($F218:$K218)</f>
        <v>0.18954108858057631</v>
      </c>
    </row>
    <row r="226" spans="2:18" s="8" customFormat="1" ht="15.6" hidden="1" x14ac:dyDescent="0.35">
      <c r="E226" s="26">
        <f>E219</f>
        <v>42430</v>
      </c>
      <c r="F226" s="42">
        <f>F219/SUM($F219:$K219)</f>
        <v>0.23346550356859636</v>
      </c>
      <c r="G226" s="42">
        <f>G219/SUM($F219:$K219)</f>
        <v>0.14004758128469469</v>
      </c>
      <c r="H226" s="42">
        <f>H219/SUM($F219:$K219)</f>
        <v>0.12942109436954799</v>
      </c>
      <c r="I226" s="42">
        <f>I219/SUM($F219:$K219)</f>
        <v>0.15622521808088818</v>
      </c>
      <c r="J226" s="42">
        <f>J219/SUM($F219:$K219)</f>
        <v>0.19746233148295003</v>
      </c>
      <c r="K226" s="42">
        <f>K219/SUM($F219:$K219)</f>
        <v>0.14337827121332275</v>
      </c>
    </row>
    <row r="227" spans="2:18" s="8" customFormat="1" ht="15.6" hidden="1" x14ac:dyDescent="0.35">
      <c r="E227" s="26">
        <f>E220</f>
        <v>42795</v>
      </c>
      <c r="F227" s="42">
        <f>F220/SUM($F220:$K220)</f>
        <v>0.18435511856564488</v>
      </c>
      <c r="G227" s="42">
        <f>G220/SUM($F220:$K220)</f>
        <v>0.11234817813765183</v>
      </c>
      <c r="H227" s="42">
        <f>H220/SUM($F220:$K220)</f>
        <v>0.11176980913823019</v>
      </c>
      <c r="I227" s="42">
        <f>I220/SUM($F220:$K220)</f>
        <v>0.12434933487565067</v>
      </c>
      <c r="J227" s="42">
        <f>J220/SUM($F220:$K220)</f>
        <v>0.15630422209369577</v>
      </c>
      <c r="K227" s="42">
        <f>K220/SUM($F220:$K220)</f>
        <v>0.31087333718912669</v>
      </c>
    </row>
    <row r="228" spans="2:18" s="8" customFormat="1" ht="15.6" hidden="1" x14ac:dyDescent="0.35">
      <c r="E228" s="26">
        <f>E221</f>
        <v>43160</v>
      </c>
      <c r="F228" s="42">
        <f>F221/SUM($F221:$K221)</f>
        <v>0.24635603345280765</v>
      </c>
      <c r="G228" s="42">
        <f>G221/SUM($F221:$K221)</f>
        <v>0.13835125448028673</v>
      </c>
      <c r="H228" s="42">
        <f>H221/SUM($F221:$K221)</f>
        <v>0.13333333333333333</v>
      </c>
      <c r="I228" s="42">
        <f>I221/SUM($F221:$K221)</f>
        <v>0.15890083632019117</v>
      </c>
      <c r="J228" s="42">
        <f>J221/SUM($F221:$K221)</f>
        <v>0.16678614097968936</v>
      </c>
      <c r="K228" s="42">
        <f>K221/SUM($F221:$K221)</f>
        <v>0.15627240143369175</v>
      </c>
    </row>
    <row r="229" spans="2:18" s="8" customFormat="1" ht="15.6" hidden="1" x14ac:dyDescent="0.35">
      <c r="D229" s="42"/>
      <c r="E229" s="42"/>
      <c r="F229" s="42"/>
      <c r="G229" s="42"/>
      <c r="H229" s="42"/>
    </row>
    <row r="230" spans="2:18" s="8" customFormat="1" ht="15.6" hidden="1" x14ac:dyDescent="0.35"/>
    <row r="231" spans="2:18" s="8" customFormat="1" ht="15.6" hidden="1" x14ac:dyDescent="0.35"/>
    <row r="232" spans="2:18" s="8" customFormat="1" ht="15.6" hidden="1" x14ac:dyDescent="0.35"/>
    <row r="233" spans="2:18" s="8" customFormat="1" ht="15.6" x14ac:dyDescent="0.35"/>
    <row r="234" spans="2:18" s="8" customFormat="1" ht="37.799999999999997" x14ac:dyDescent="0.85">
      <c r="B234" s="23"/>
      <c r="C234" s="7" t="str">
        <f>$B$6&amp;" mortgage registrations by property category"</f>
        <v>Tauranga mortgage registrations by property category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5"/>
      <c r="P234" s="25"/>
      <c r="Q234" s="25"/>
      <c r="R234" s="22"/>
    </row>
    <row r="235" spans="2:18" s="8" customFormat="1" ht="15.6" hidden="1" x14ac:dyDescent="0.35"/>
    <row r="236" spans="2:18" s="8" customFormat="1" ht="15.6" hidden="1" x14ac:dyDescent="0.35"/>
    <row r="237" spans="2:18" s="8" customFormat="1" ht="15.6" hidden="1" x14ac:dyDescent="0.35">
      <c r="B237" s="8" t="str">
        <f t="shared" ref="B237:B248" si="56">$B$6</f>
        <v>Tauranga</v>
      </c>
      <c r="C237" s="8" t="s">
        <v>47</v>
      </c>
      <c r="D237" s="26">
        <f t="shared" ref="D237:D246" si="57">DATE(YEAR(D238),MONTH(D238)-1,DAY(D238))</f>
        <v>42826</v>
      </c>
      <c r="E237" s="27">
        <f>GETPIVOTDATA("report_count",Pivot!$B$7,"report_name",$C237,"reporting_month",$D237,"master_region",$B237)</f>
        <v>333</v>
      </c>
      <c r="F237" s="26">
        <f t="shared" ref="F237:F242" si="58">DATE(YEAR(F238),MONTH(F238)-1,DAY(F238))</f>
        <v>42461</v>
      </c>
      <c r="G237" s="27">
        <f>GETPIVOTDATA("report_count",Pivot!$B$7,"report_name",$C237,"reporting_month",$F237,"master_region",$B237)</f>
        <v>522</v>
      </c>
      <c r="H237" s="26">
        <f t="shared" ref="H237:H242" si="59">DATE(YEAR(H238),MONTH(H238)-1,DAY(H238))</f>
        <v>42095</v>
      </c>
      <c r="I237" s="27">
        <f>GETPIVOTDATA("report_count",Pivot!$B$7,"report_name",$C237,"reporting_month",$H237,"master_region",$B237)</f>
        <v>369</v>
      </c>
      <c r="J237" s="26">
        <f t="shared" ref="J237:J242" si="60">DATE(YEAR(J238),MONTH(J238)-1,DAY(J238))</f>
        <v>41730</v>
      </c>
      <c r="K237" s="27">
        <f>GETPIVOTDATA("report_count",Pivot!$B$7,"report_name",$C237,"reporting_month",$J237,"master_region",$B237)</f>
        <v>304</v>
      </c>
      <c r="L237" s="26">
        <f t="shared" ref="L237:L242" si="61">DATE(YEAR(L238),MONTH(L238)-1,DAY(L238))</f>
        <v>41365</v>
      </c>
      <c r="M237" s="27">
        <f>GETPIVOTDATA("report_count",Pivot!$B$7,"report_name",$C237,"reporting_month",$L237,"master_region",$B237)</f>
        <v>364</v>
      </c>
      <c r="N237" s="26">
        <f t="shared" ref="N237:N242" si="62">DATE(YEAR(N238),MONTH(N238)-1,DAY(N238))</f>
        <v>41000</v>
      </c>
      <c r="O237" s="27">
        <f>GETPIVOTDATA("report_count",Pivot!$B$7,"report_name",$C237,"reporting_month",$N237,"master_region",$B237)</f>
        <v>263</v>
      </c>
    </row>
    <row r="238" spans="2:18" s="8" customFormat="1" ht="15.6" hidden="1" x14ac:dyDescent="0.35">
      <c r="B238" s="8" t="str">
        <f t="shared" si="56"/>
        <v>Tauranga</v>
      </c>
      <c r="C238" s="8" t="s">
        <v>47</v>
      </c>
      <c r="D238" s="26">
        <f t="shared" si="57"/>
        <v>42856</v>
      </c>
      <c r="E238" s="27">
        <f>GETPIVOTDATA("report_count",Pivot!$B$7,"report_name",$C238,"reporting_month",$D238,"master_region",$B238)</f>
        <v>356</v>
      </c>
      <c r="F238" s="26">
        <f t="shared" si="58"/>
        <v>42491</v>
      </c>
      <c r="G238" s="27">
        <f>GETPIVOTDATA("report_count",Pivot!$B$7,"report_name",$C238,"reporting_month",$F238,"master_region",$B238)</f>
        <v>484</v>
      </c>
      <c r="H238" s="26">
        <f t="shared" si="59"/>
        <v>42125</v>
      </c>
      <c r="I238" s="27">
        <f>GETPIVOTDATA("report_count",Pivot!$B$7,"report_name",$C238,"reporting_month",$H238,"master_region",$B238)</f>
        <v>431</v>
      </c>
      <c r="J238" s="26">
        <f t="shared" si="60"/>
        <v>41760</v>
      </c>
      <c r="K238" s="27">
        <f>GETPIVOTDATA("report_count",Pivot!$B$7,"report_name",$C238,"reporting_month",$J238,"master_region",$B238)</f>
        <v>355</v>
      </c>
      <c r="L238" s="26">
        <f t="shared" si="61"/>
        <v>41395</v>
      </c>
      <c r="M238" s="27">
        <f>GETPIVOTDATA("report_count",Pivot!$B$7,"report_name",$C238,"reporting_month",$L238,"master_region",$B238)</f>
        <v>350</v>
      </c>
      <c r="N238" s="26">
        <f t="shared" si="62"/>
        <v>41030</v>
      </c>
      <c r="O238" s="27">
        <f>GETPIVOTDATA("report_count",Pivot!$B$7,"report_name",$C238,"reporting_month",$N238,"master_region",$B238)</f>
        <v>340</v>
      </c>
    </row>
    <row r="239" spans="2:18" s="8" customFormat="1" ht="15.6" hidden="1" x14ac:dyDescent="0.35">
      <c r="B239" s="8" t="str">
        <f t="shared" si="56"/>
        <v>Tauranga</v>
      </c>
      <c r="C239" s="8" t="s">
        <v>47</v>
      </c>
      <c r="D239" s="26">
        <f t="shared" si="57"/>
        <v>42887</v>
      </c>
      <c r="E239" s="27">
        <f>GETPIVOTDATA("report_count",Pivot!$B$7,"report_name",$C239,"reporting_month",$D239,"master_region",$B239)</f>
        <v>379</v>
      </c>
      <c r="F239" s="26">
        <f t="shared" si="58"/>
        <v>42522</v>
      </c>
      <c r="G239" s="27">
        <f>GETPIVOTDATA("report_count",Pivot!$B$7,"report_name",$C239,"reporting_month",$F239,"master_region",$B239)</f>
        <v>435</v>
      </c>
      <c r="H239" s="26">
        <f t="shared" si="59"/>
        <v>42156</v>
      </c>
      <c r="I239" s="27">
        <f>GETPIVOTDATA("report_count",Pivot!$B$7,"report_name",$C239,"reporting_month",$H239,"master_region",$B239)</f>
        <v>396</v>
      </c>
      <c r="J239" s="26">
        <f t="shared" si="60"/>
        <v>41791</v>
      </c>
      <c r="K239" s="27">
        <f>GETPIVOTDATA("report_count",Pivot!$B$7,"report_name",$C239,"reporting_month",$J239,"master_region",$B239)</f>
        <v>308</v>
      </c>
      <c r="L239" s="26">
        <f t="shared" si="61"/>
        <v>41426</v>
      </c>
      <c r="M239" s="27">
        <f>GETPIVOTDATA("report_count",Pivot!$B$7,"report_name",$C239,"reporting_month",$L239,"master_region",$B239)</f>
        <v>297</v>
      </c>
      <c r="N239" s="26">
        <f t="shared" si="62"/>
        <v>41061</v>
      </c>
      <c r="O239" s="27">
        <f>GETPIVOTDATA("report_count",Pivot!$B$7,"report_name",$C239,"reporting_month",$N239,"master_region",$B239)</f>
        <v>306</v>
      </c>
    </row>
    <row r="240" spans="2:18" s="8" customFormat="1" ht="15.6" hidden="1" x14ac:dyDescent="0.35">
      <c r="B240" s="8" t="str">
        <f t="shared" si="56"/>
        <v>Tauranga</v>
      </c>
      <c r="C240" s="8" t="s">
        <v>47</v>
      </c>
      <c r="D240" s="26">
        <f t="shared" si="57"/>
        <v>42917</v>
      </c>
      <c r="E240" s="27">
        <f>GETPIVOTDATA("report_count",Pivot!$B$7,"report_name",$C240,"reporting_month",$D240,"master_region",$B240)</f>
        <v>311</v>
      </c>
      <c r="F240" s="26">
        <f t="shared" si="58"/>
        <v>42552</v>
      </c>
      <c r="G240" s="27">
        <f>GETPIVOTDATA("report_count",Pivot!$B$7,"report_name",$C240,"reporting_month",$F240,"master_region",$B240)</f>
        <v>475</v>
      </c>
      <c r="H240" s="26">
        <f t="shared" si="59"/>
        <v>42186</v>
      </c>
      <c r="I240" s="27">
        <f>GETPIVOTDATA("report_count",Pivot!$B$7,"report_name",$C240,"reporting_month",$H240,"master_region",$B240)</f>
        <v>516</v>
      </c>
      <c r="J240" s="26">
        <f t="shared" si="60"/>
        <v>41821</v>
      </c>
      <c r="K240" s="27">
        <f>GETPIVOTDATA("report_count",Pivot!$B$7,"report_name",$C240,"reporting_month",$J240,"master_region",$B240)</f>
        <v>350</v>
      </c>
      <c r="L240" s="26">
        <f t="shared" si="61"/>
        <v>41456</v>
      </c>
      <c r="M240" s="27">
        <f>GETPIVOTDATA("report_count",Pivot!$B$7,"report_name",$C240,"reporting_month",$L240,"master_region",$B240)</f>
        <v>361</v>
      </c>
      <c r="N240" s="26">
        <f t="shared" si="62"/>
        <v>41091</v>
      </c>
      <c r="O240" s="27">
        <f>GETPIVOTDATA("report_count",Pivot!$B$7,"report_name",$C240,"reporting_month",$N240,"master_region",$B240)</f>
        <v>319</v>
      </c>
    </row>
    <row r="241" spans="2:15" s="8" customFormat="1" ht="15.6" hidden="1" x14ac:dyDescent="0.35">
      <c r="B241" s="8" t="str">
        <f t="shared" si="56"/>
        <v>Tauranga</v>
      </c>
      <c r="C241" s="8" t="s">
        <v>47</v>
      </c>
      <c r="D241" s="26">
        <f t="shared" si="57"/>
        <v>42948</v>
      </c>
      <c r="E241" s="27">
        <f>GETPIVOTDATA("report_count",Pivot!$B$7,"report_name",$C241,"reporting_month",$D241,"master_region",$B241)</f>
        <v>331</v>
      </c>
      <c r="F241" s="26">
        <f t="shared" si="58"/>
        <v>42583</v>
      </c>
      <c r="G241" s="27">
        <f>GETPIVOTDATA("report_count",Pivot!$B$7,"report_name",$C241,"reporting_month",$F241,"master_region",$B241)</f>
        <v>468</v>
      </c>
      <c r="H241" s="26">
        <f t="shared" si="59"/>
        <v>42217</v>
      </c>
      <c r="I241" s="27">
        <f>GETPIVOTDATA("report_count",Pivot!$B$7,"report_name",$C241,"reporting_month",$H241,"master_region",$B241)</f>
        <v>458</v>
      </c>
      <c r="J241" s="26">
        <f t="shared" si="60"/>
        <v>41852</v>
      </c>
      <c r="K241" s="27">
        <f>GETPIVOTDATA("report_count",Pivot!$B$7,"report_name",$C241,"reporting_month",$J241,"master_region",$B241)</f>
        <v>293</v>
      </c>
      <c r="L241" s="26">
        <f t="shared" si="61"/>
        <v>41487</v>
      </c>
      <c r="M241" s="27">
        <f>GETPIVOTDATA("report_count",Pivot!$B$7,"report_name",$C241,"reporting_month",$L241,"master_region",$B241)</f>
        <v>302</v>
      </c>
      <c r="N241" s="26">
        <f t="shared" si="62"/>
        <v>41122</v>
      </c>
      <c r="O241" s="27">
        <f>GETPIVOTDATA("report_count",Pivot!$B$7,"report_name",$C241,"reporting_month",$N241,"master_region",$B241)</f>
        <v>327</v>
      </c>
    </row>
    <row r="242" spans="2:15" s="8" customFormat="1" ht="15.6" hidden="1" x14ac:dyDescent="0.35">
      <c r="B242" s="8" t="str">
        <f t="shared" si="56"/>
        <v>Tauranga</v>
      </c>
      <c r="C242" s="8" t="s">
        <v>47</v>
      </c>
      <c r="D242" s="26">
        <f t="shared" si="57"/>
        <v>42979</v>
      </c>
      <c r="E242" s="27">
        <f>GETPIVOTDATA("report_count",Pivot!$B$7,"report_name",$C242,"reporting_month",$D242,"master_region",$B242)</f>
        <v>283</v>
      </c>
      <c r="F242" s="26">
        <f t="shared" si="58"/>
        <v>42614</v>
      </c>
      <c r="G242" s="27">
        <f>GETPIVOTDATA("report_count",Pivot!$B$7,"report_name",$C242,"reporting_month",$F242,"master_region",$B242)</f>
        <v>453</v>
      </c>
      <c r="H242" s="26">
        <f t="shared" si="59"/>
        <v>42248</v>
      </c>
      <c r="I242" s="27">
        <f>GETPIVOTDATA("report_count",Pivot!$B$7,"report_name",$C242,"reporting_month",$H242,"master_region",$B242)</f>
        <v>435</v>
      </c>
      <c r="J242" s="26">
        <f t="shared" si="60"/>
        <v>41883</v>
      </c>
      <c r="K242" s="27">
        <f>GETPIVOTDATA("report_count",Pivot!$B$7,"report_name",$C242,"reporting_month",$J242,"master_region",$B242)</f>
        <v>331</v>
      </c>
      <c r="L242" s="26">
        <f t="shared" si="61"/>
        <v>41518</v>
      </c>
      <c r="M242" s="27">
        <f>GETPIVOTDATA("report_count",Pivot!$B$7,"report_name",$C242,"reporting_month",$L242,"master_region",$B242)</f>
        <v>332</v>
      </c>
      <c r="N242" s="26">
        <f t="shared" si="62"/>
        <v>41153</v>
      </c>
      <c r="O242" s="27">
        <f>GETPIVOTDATA("report_count",Pivot!$B$7,"report_name",$C242,"reporting_month",$N242,"master_region",$B242)</f>
        <v>226</v>
      </c>
    </row>
    <row r="243" spans="2:15" s="8" customFormat="1" ht="15.6" hidden="1" x14ac:dyDescent="0.35">
      <c r="B243" s="8" t="str">
        <f t="shared" si="56"/>
        <v>Tauranga</v>
      </c>
      <c r="C243" s="8" t="s">
        <v>47</v>
      </c>
      <c r="D243" s="26">
        <f t="shared" si="57"/>
        <v>43009</v>
      </c>
      <c r="E243" s="27">
        <f>GETPIVOTDATA("report_count",Pivot!$B$7,"report_name",$C243,"reporting_month",$D243,"master_region",$B243)</f>
        <v>278</v>
      </c>
      <c r="F243" s="26">
        <f>DATE(YEAR(F244),MONTH(F244)-1,DAY(F244))</f>
        <v>42644</v>
      </c>
      <c r="G243" s="27">
        <f>GETPIVOTDATA("report_count",Pivot!$B$7,"report_name",$C243,"reporting_month",$F243,"master_region",$B243)</f>
        <v>436</v>
      </c>
      <c r="H243" s="26">
        <f>DATE(YEAR(H244),MONTH(H244)-1,DAY(H244))</f>
        <v>42278</v>
      </c>
      <c r="I243" s="27">
        <f>GETPIVOTDATA("report_count",Pivot!$B$7,"report_name",$C243,"reporting_month",$H243,"master_region",$B243)</f>
        <v>528</v>
      </c>
      <c r="J243" s="26">
        <f>DATE(YEAR(J244),MONTH(J244)-1,DAY(J244))</f>
        <v>41913</v>
      </c>
      <c r="K243" s="27">
        <f>GETPIVOTDATA("report_count",Pivot!$B$7,"report_name",$C243,"reporting_month",$J243,"master_region",$B243)</f>
        <v>332</v>
      </c>
      <c r="L243" s="26">
        <f>DATE(YEAR(L244),MONTH(L244)-1,DAY(L244))</f>
        <v>41548</v>
      </c>
      <c r="M243" s="27">
        <f>GETPIVOTDATA("report_count",Pivot!$B$7,"report_name",$C243,"reporting_month",$L243,"master_region",$B243)</f>
        <v>322</v>
      </c>
      <c r="N243" s="26">
        <f>DATE(YEAR(N244),MONTH(N244)-1,DAY(N244))</f>
        <v>41183</v>
      </c>
      <c r="O243" s="27">
        <f>GETPIVOTDATA("report_count",Pivot!$B$7,"report_name",$C243,"reporting_month",$N243,"master_region",$B243)</f>
        <v>324</v>
      </c>
    </row>
    <row r="244" spans="2:15" s="8" customFormat="1" ht="15.6" hidden="1" x14ac:dyDescent="0.35">
      <c r="B244" s="8" t="str">
        <f t="shared" si="56"/>
        <v>Tauranga</v>
      </c>
      <c r="C244" s="8" t="s">
        <v>47</v>
      </c>
      <c r="D244" s="26">
        <f t="shared" si="57"/>
        <v>43040</v>
      </c>
      <c r="E244" s="27">
        <f>GETPIVOTDATA("report_count",Pivot!$B$7,"report_name",$C244,"reporting_month",$D244,"master_region",$B244)</f>
        <v>271</v>
      </c>
      <c r="F244" s="26">
        <f>DATE(YEAR(F245),MONTH(F245)-1,DAY(F245))</f>
        <v>42675</v>
      </c>
      <c r="G244" s="27">
        <f>GETPIVOTDATA("report_count",Pivot!$B$7,"report_name",$C244,"reporting_month",$F244,"master_region",$B244)</f>
        <v>349</v>
      </c>
      <c r="H244" s="26">
        <f>DATE(YEAR(H245),MONTH(H245)-1,DAY(H245))</f>
        <v>42309</v>
      </c>
      <c r="I244" s="27">
        <f>GETPIVOTDATA("report_count",Pivot!$B$7,"report_name",$C244,"reporting_month",$H244,"master_region",$B244)</f>
        <v>564</v>
      </c>
      <c r="J244" s="26">
        <f>DATE(YEAR(J245),MONTH(J245)-1,DAY(J245))</f>
        <v>41944</v>
      </c>
      <c r="K244" s="27">
        <f>GETPIVOTDATA("report_count",Pivot!$B$7,"report_name",$C244,"reporting_month",$J244,"master_region",$B244)</f>
        <v>372</v>
      </c>
      <c r="L244" s="26">
        <f>DATE(YEAR(L245),MONTH(L245)-1,DAY(L245))</f>
        <v>41579</v>
      </c>
      <c r="M244" s="27">
        <f>GETPIVOTDATA("report_count",Pivot!$B$7,"report_name",$C244,"reporting_month",$L244,"master_region",$B244)</f>
        <v>375</v>
      </c>
      <c r="N244" s="26">
        <f>DATE(YEAR(N245),MONTH(N245)-1,DAY(N245))</f>
        <v>41214</v>
      </c>
      <c r="O244" s="27">
        <f>GETPIVOTDATA("report_count",Pivot!$B$7,"report_name",$C244,"reporting_month",$N244,"master_region",$B244)</f>
        <v>315</v>
      </c>
    </row>
    <row r="245" spans="2:15" s="8" customFormat="1" ht="15.6" hidden="1" x14ac:dyDescent="0.35">
      <c r="B245" s="8" t="str">
        <f t="shared" si="56"/>
        <v>Tauranga</v>
      </c>
      <c r="C245" s="8" t="s">
        <v>47</v>
      </c>
      <c r="D245" s="26">
        <f t="shared" si="57"/>
        <v>43070</v>
      </c>
      <c r="E245" s="27">
        <f>GETPIVOTDATA("report_count",Pivot!$B$7,"report_name",$C245,"reporting_month",$D245,"master_region",$B245)</f>
        <v>314</v>
      </c>
      <c r="F245" s="26">
        <f>DATE(YEAR(F246),MONTH(F246)-1,DAY(F246))</f>
        <v>42705</v>
      </c>
      <c r="G245" s="27">
        <f>GETPIVOTDATA("report_count",Pivot!$B$7,"report_name",$C245,"reporting_month",$F245,"master_region",$B245)</f>
        <v>490</v>
      </c>
      <c r="H245" s="26">
        <f>DATE(YEAR(H246),MONTH(H246)-1,DAY(H246))</f>
        <v>42339</v>
      </c>
      <c r="I245" s="27">
        <f>GETPIVOTDATA("report_count",Pivot!$B$7,"report_name",$C245,"reporting_month",$H245,"master_region",$B245)</f>
        <v>573</v>
      </c>
      <c r="J245" s="26">
        <f>DATE(YEAR(J246),MONTH(J246)-1,DAY(J246))</f>
        <v>41974</v>
      </c>
      <c r="K245" s="27">
        <f>GETPIVOTDATA("report_count",Pivot!$B$7,"report_name",$C245,"reporting_month",$J245,"master_region",$B245)</f>
        <v>457</v>
      </c>
      <c r="L245" s="26">
        <f>DATE(YEAR(L246),MONTH(L246)-1,DAY(L246))</f>
        <v>41609</v>
      </c>
      <c r="M245" s="27">
        <f>GETPIVOTDATA("report_count",Pivot!$B$7,"report_name",$C245,"reporting_month",$L245,"master_region",$B245)</f>
        <v>361</v>
      </c>
      <c r="N245" s="26">
        <f>DATE(YEAR(N246),MONTH(N246)-1,DAY(N246))</f>
        <v>41244</v>
      </c>
      <c r="O245" s="27">
        <f>GETPIVOTDATA("report_count",Pivot!$B$7,"report_name",$C245,"reporting_month",$N245,"master_region",$B245)</f>
        <v>340</v>
      </c>
    </row>
    <row r="246" spans="2:15" s="8" customFormat="1" ht="15.6" hidden="1" x14ac:dyDescent="0.35">
      <c r="B246" s="8" t="str">
        <f t="shared" si="56"/>
        <v>Tauranga</v>
      </c>
      <c r="C246" s="8" t="s">
        <v>47</v>
      </c>
      <c r="D246" s="26">
        <f t="shared" si="57"/>
        <v>43101</v>
      </c>
      <c r="E246" s="27">
        <f>GETPIVOTDATA("report_count",Pivot!$B$7,"report_name",$C246,"reporting_month",$D246,"master_region",$B246)</f>
        <v>209</v>
      </c>
      <c r="F246" s="26">
        <f>DATE(YEAR(F247),MONTH(F247)-1,DAY(F247))</f>
        <v>42736</v>
      </c>
      <c r="G246" s="27">
        <f>GETPIVOTDATA("report_count",Pivot!$B$7,"report_name",$C246,"reporting_month",$F246,"master_region",$B246)</f>
        <v>290</v>
      </c>
      <c r="H246" s="26">
        <f>DATE(YEAR(H247),MONTH(H247)-1,DAY(H247))</f>
        <v>42370</v>
      </c>
      <c r="I246" s="27">
        <f>GETPIVOTDATA("report_count",Pivot!$B$7,"report_name",$C246,"reporting_month",$H246,"master_region",$B246)</f>
        <v>397</v>
      </c>
      <c r="J246" s="26">
        <f>DATE(YEAR(J247),MONTH(J247)-1,DAY(J247))</f>
        <v>42005</v>
      </c>
      <c r="K246" s="27">
        <f>GETPIVOTDATA("report_count",Pivot!$B$7,"report_name",$C246,"reporting_month",$J246,"master_region",$B246)</f>
        <v>252</v>
      </c>
      <c r="L246" s="26">
        <f>DATE(YEAR(L247),MONTH(L247)-1,DAY(L247))</f>
        <v>41640</v>
      </c>
      <c r="M246" s="27">
        <f>GETPIVOTDATA("report_count",Pivot!$B$7,"report_name",$C246,"reporting_month",$L246,"master_region",$B246)</f>
        <v>243</v>
      </c>
      <c r="N246" s="26">
        <f>DATE(YEAR(N247),MONTH(N247)-1,DAY(N247))</f>
        <v>41275</v>
      </c>
      <c r="O246" s="27">
        <f>GETPIVOTDATA("report_count",Pivot!$B$7,"report_name",$C246,"reporting_month",$N246,"master_region",$B246)</f>
        <v>225</v>
      </c>
    </row>
    <row r="247" spans="2:15" s="8" customFormat="1" ht="15.6" hidden="1" x14ac:dyDescent="0.35">
      <c r="B247" s="8" t="str">
        <f t="shared" si="56"/>
        <v>Tauranga</v>
      </c>
      <c r="C247" s="8" t="s">
        <v>47</v>
      </c>
      <c r="D247" s="26">
        <f>DATE(YEAR(D248),MONTH(D248)-1,DAY(D248))</f>
        <v>43132</v>
      </c>
      <c r="E247" s="27">
        <f>GETPIVOTDATA("report_count",Pivot!$B$7,"report_name",$C247,"reporting_month",$D247,"master_region",$B247)</f>
        <v>222</v>
      </c>
      <c r="F247" s="26">
        <f>DATE(YEAR(F248),MONTH(F248)-1,DAY(F248))</f>
        <v>42767</v>
      </c>
      <c r="G247" s="27">
        <f>GETPIVOTDATA("report_count",Pivot!$B$7,"report_name",$C247,"reporting_month",$F247,"master_region",$B247)</f>
        <v>317</v>
      </c>
      <c r="H247" s="26">
        <f>DATE(YEAR(H248),MONTH(H248)-1,DAY(H248))</f>
        <v>42401</v>
      </c>
      <c r="I247" s="27">
        <f>GETPIVOTDATA("report_count",Pivot!$B$7,"report_name",$C247,"reporting_month",$H247,"master_region",$B247)</f>
        <v>417</v>
      </c>
      <c r="J247" s="26">
        <f>DATE(YEAR(J248),MONTH(J248)-1,DAY(J248))</f>
        <v>42036</v>
      </c>
      <c r="K247" s="27">
        <f>GETPIVOTDATA("report_count",Pivot!$B$7,"report_name",$C247,"reporting_month",$J247,"master_region",$B247)</f>
        <v>303</v>
      </c>
      <c r="L247" s="26">
        <f>DATE(YEAR(L248),MONTH(L248)-1,DAY(L248))</f>
        <v>41671</v>
      </c>
      <c r="M247" s="27">
        <f>GETPIVOTDATA("report_count",Pivot!$B$7,"report_name",$C247,"reporting_month",$L247,"master_region",$B247)</f>
        <v>222</v>
      </c>
      <c r="N247" s="26">
        <f>DATE(YEAR(N248),MONTH(N248)-1,DAY(N248))</f>
        <v>41306</v>
      </c>
      <c r="O247" s="27">
        <f>GETPIVOTDATA("report_count",Pivot!$B$7,"report_name",$C247,"reporting_month",$N247,"master_region",$B247)</f>
        <v>226</v>
      </c>
    </row>
    <row r="248" spans="2:15" s="8" customFormat="1" ht="15.6" hidden="1" x14ac:dyDescent="0.35">
      <c r="B248" s="8" t="str">
        <f t="shared" si="56"/>
        <v>Tauranga</v>
      </c>
      <c r="C248" s="8" t="s">
        <v>47</v>
      </c>
      <c r="D248" s="26">
        <f>GETPIVOTDATA("reporting_month",Pivot!$B$3)</f>
        <v>43160</v>
      </c>
      <c r="E248" s="27">
        <f>GETPIVOTDATA("report_count",Pivot!$B$7,"report_name",$C248,"reporting_month",$D248,"master_region",$B248)</f>
        <v>313</v>
      </c>
      <c r="F248" s="26">
        <f>DATE(YEAR(D237),MONTH(D237)-1,DAY(D237))</f>
        <v>42795</v>
      </c>
      <c r="G248" s="27">
        <f>GETPIVOTDATA("report_count",Pivot!$B$7,"report_name",$C248,"reporting_month",$F248,"master_region",$B248)</f>
        <v>1356</v>
      </c>
      <c r="H248" s="26">
        <f>DATE(YEAR(F237),MONTH(F237)-1,DAY(F237))</f>
        <v>42430</v>
      </c>
      <c r="I248" s="27">
        <f>GETPIVOTDATA("report_count",Pivot!$B$7,"report_name",$C248,"reporting_month",$H248,"master_region",$B248)</f>
        <v>417</v>
      </c>
      <c r="J248" s="26">
        <f>DATE(YEAR(H237),MONTH(H237)-1,DAY(H237))</f>
        <v>42064</v>
      </c>
      <c r="K248" s="27">
        <f>GETPIVOTDATA("report_count",Pivot!$B$7,"report_name",$C248,"reporting_month",$J248,"master_region",$B248)</f>
        <v>400</v>
      </c>
      <c r="L248" s="26">
        <f>DATE(YEAR(J237),MONTH(J237)-1,DAY(J237))</f>
        <v>41699</v>
      </c>
      <c r="M248" s="27">
        <f>GETPIVOTDATA("report_count",Pivot!$B$7,"report_name",$C248,"reporting_month",$L248,"master_region",$B248)</f>
        <v>311</v>
      </c>
      <c r="N248" s="26">
        <f>DATE(YEAR(L237),MONTH(L237)-1,DAY(L237))</f>
        <v>41334</v>
      </c>
      <c r="O248" s="27">
        <f>GETPIVOTDATA("report_count",Pivot!$B$7,"report_name",$C248,"reporting_month",$N248,"master_region",$B248)</f>
        <v>338</v>
      </c>
    </row>
    <row r="249" spans="2:15" s="8" customFormat="1" ht="15.6" hidden="1" x14ac:dyDescent="0.35">
      <c r="D249" s="26"/>
      <c r="E249" s="38">
        <f>SUM(E237:E248)</f>
        <v>3600</v>
      </c>
      <c r="F249" s="39"/>
      <c r="G249" s="38">
        <f>SUM(G237:G248)</f>
        <v>6075</v>
      </c>
      <c r="H249" s="39"/>
      <c r="I249" s="38">
        <f>SUM(I237:I248)</f>
        <v>5501</v>
      </c>
      <c r="J249" s="39"/>
      <c r="K249" s="38">
        <f>SUM(K237:K248)</f>
        <v>4057</v>
      </c>
      <c r="L249" s="39"/>
      <c r="M249" s="38">
        <f>SUM(M237:M248)</f>
        <v>3840</v>
      </c>
      <c r="N249" s="39"/>
      <c r="O249" s="38">
        <f>SUM(O237:O248)</f>
        <v>3549</v>
      </c>
    </row>
    <row r="250" spans="2:15" s="8" customFormat="1" ht="15.6" hidden="1" x14ac:dyDescent="0.35"/>
    <row r="251" spans="2:15" s="8" customFormat="1" ht="15.6" hidden="1" x14ac:dyDescent="0.35"/>
    <row r="252" spans="2:15" s="8" customFormat="1" ht="15.6" hidden="1" x14ac:dyDescent="0.35">
      <c r="B252" s="8" t="str">
        <f t="shared" ref="B252:B263" si="63">$B$6</f>
        <v>Tauranga</v>
      </c>
      <c r="C252" s="8" t="s">
        <v>53</v>
      </c>
      <c r="D252" s="26">
        <f t="shared" ref="D252:D261" si="64">DATE(YEAR(D253),MONTH(D253)-1,DAY(D253))</f>
        <v>42826</v>
      </c>
      <c r="E252" s="27">
        <f>GETPIVOTDATA("report_count",Pivot!$B$7,"report_name",$C252,"reporting_month",$D252,"master_region",$B252)</f>
        <v>9</v>
      </c>
      <c r="F252" s="26">
        <f t="shared" ref="F252:F257" si="65">DATE(YEAR(F253),MONTH(F253)-1,DAY(F253))</f>
        <v>42461</v>
      </c>
      <c r="G252" s="27">
        <f>GETPIVOTDATA("report_count",Pivot!$B$7,"report_name",$C252,"reporting_month",$F252,"master_region",$B252)</f>
        <v>5</v>
      </c>
      <c r="H252" s="26">
        <f t="shared" ref="H252:H257" si="66">DATE(YEAR(H253),MONTH(H253)-1,DAY(H253))</f>
        <v>42095</v>
      </c>
      <c r="I252" s="27">
        <f>GETPIVOTDATA("report_count",Pivot!$B$7,"report_name",$C252,"reporting_month",$H252,"master_region",$B252)</f>
        <v>7</v>
      </c>
      <c r="J252" s="26">
        <f t="shared" ref="J252:J257" si="67">DATE(YEAR(J253),MONTH(J253)-1,DAY(J253))</f>
        <v>41730</v>
      </c>
      <c r="K252" s="27">
        <f>GETPIVOTDATA("report_count",Pivot!$B$7,"report_name",$C252,"reporting_month",$J252,"master_region",$B252)</f>
        <v>15</v>
      </c>
      <c r="L252" s="26">
        <f t="shared" ref="L252:L257" si="68">DATE(YEAR(L253),MONTH(L253)-1,DAY(L253))</f>
        <v>41365</v>
      </c>
      <c r="M252" s="27">
        <f>GETPIVOTDATA("report_count",Pivot!$B$7,"report_name",$C252,"reporting_month",$L252,"master_region",$B252)</f>
        <v>16</v>
      </c>
      <c r="N252" s="26">
        <f t="shared" ref="N252:N257" si="69">DATE(YEAR(N253),MONTH(N253)-1,DAY(N253))</f>
        <v>41000</v>
      </c>
      <c r="O252" s="27">
        <f>GETPIVOTDATA("report_count",Pivot!$B$7,"report_name",$C252,"reporting_month",$N252,"master_region",$B252)</f>
        <v>5</v>
      </c>
    </row>
    <row r="253" spans="2:15" s="8" customFormat="1" ht="15.6" hidden="1" x14ac:dyDescent="0.35">
      <c r="B253" s="8" t="str">
        <f t="shared" si="63"/>
        <v>Tauranga</v>
      </c>
      <c r="C253" s="8" t="s">
        <v>53</v>
      </c>
      <c r="D253" s="26">
        <f t="shared" si="64"/>
        <v>42856</v>
      </c>
      <c r="E253" s="27">
        <f>GETPIVOTDATA("report_count",Pivot!$B$7,"report_name",$C253,"reporting_month",$D253,"master_region",$B253)</f>
        <v>8</v>
      </c>
      <c r="F253" s="26">
        <f t="shared" si="65"/>
        <v>42491</v>
      </c>
      <c r="G253" s="27">
        <f>GETPIVOTDATA("report_count",Pivot!$B$7,"report_name",$C253,"reporting_month",$F253,"master_region",$B253)</f>
        <v>13</v>
      </c>
      <c r="H253" s="26">
        <f t="shared" si="66"/>
        <v>42125</v>
      </c>
      <c r="I253" s="27">
        <f>GETPIVOTDATA("report_count",Pivot!$B$7,"report_name",$C253,"reporting_month",$H253,"master_region",$B253)</f>
        <v>12</v>
      </c>
      <c r="J253" s="26">
        <f t="shared" si="67"/>
        <v>41760</v>
      </c>
      <c r="K253" s="27">
        <f>GETPIVOTDATA("report_count",Pivot!$B$7,"report_name",$C253,"reporting_month",$J253,"master_region",$B253)</f>
        <v>12</v>
      </c>
      <c r="L253" s="26">
        <f t="shared" si="68"/>
        <v>41395</v>
      </c>
      <c r="M253" s="27">
        <f>GETPIVOTDATA("report_count",Pivot!$B$7,"report_name",$C253,"reporting_month",$L253,"master_region",$B253)</f>
        <v>13</v>
      </c>
      <c r="N253" s="26">
        <f t="shared" si="69"/>
        <v>41030</v>
      </c>
      <c r="O253" s="27">
        <f>GETPIVOTDATA("report_count",Pivot!$B$7,"report_name",$C253,"reporting_month",$N253,"master_region",$B253)</f>
        <v>7</v>
      </c>
    </row>
    <row r="254" spans="2:15" s="8" customFormat="1" ht="15.6" hidden="1" x14ac:dyDescent="0.35">
      <c r="B254" s="8" t="str">
        <f t="shared" si="63"/>
        <v>Tauranga</v>
      </c>
      <c r="C254" s="8" t="s">
        <v>53</v>
      </c>
      <c r="D254" s="26">
        <f t="shared" si="64"/>
        <v>42887</v>
      </c>
      <c r="E254" s="27">
        <f>GETPIVOTDATA("report_count",Pivot!$B$7,"report_name",$C254,"reporting_month",$D254,"master_region",$B254)</f>
        <v>44</v>
      </c>
      <c r="F254" s="26">
        <f t="shared" si="65"/>
        <v>42522</v>
      </c>
      <c r="G254" s="27">
        <f>GETPIVOTDATA("report_count",Pivot!$B$7,"report_name",$C254,"reporting_month",$F254,"master_region",$B254)</f>
        <v>12</v>
      </c>
      <c r="H254" s="26">
        <f t="shared" si="66"/>
        <v>42156</v>
      </c>
      <c r="I254" s="27">
        <f>GETPIVOTDATA("report_count",Pivot!$B$7,"report_name",$C254,"reporting_month",$H254,"master_region",$B254)</f>
        <v>10</v>
      </c>
      <c r="J254" s="26">
        <f t="shared" si="67"/>
        <v>41791</v>
      </c>
      <c r="K254" s="27">
        <f>GETPIVOTDATA("report_count",Pivot!$B$7,"report_name",$C254,"reporting_month",$J254,"master_region",$B254)</f>
        <v>8</v>
      </c>
      <c r="L254" s="26">
        <f t="shared" si="68"/>
        <v>41426</v>
      </c>
      <c r="M254" s="27">
        <f>GETPIVOTDATA("report_count",Pivot!$B$7,"report_name",$C254,"reporting_month",$L254,"master_region",$B254)</f>
        <v>6</v>
      </c>
      <c r="N254" s="26">
        <f t="shared" si="69"/>
        <v>41061</v>
      </c>
      <c r="O254" s="27">
        <f>GETPIVOTDATA("report_count",Pivot!$B$7,"report_name",$C254,"reporting_month",$N254,"master_region",$B254)</f>
        <v>10</v>
      </c>
    </row>
    <row r="255" spans="2:15" s="8" customFormat="1" ht="15.6" hidden="1" x14ac:dyDescent="0.35">
      <c r="B255" s="8" t="str">
        <f t="shared" si="63"/>
        <v>Tauranga</v>
      </c>
      <c r="C255" s="8" t="s">
        <v>53</v>
      </c>
      <c r="D255" s="26">
        <f t="shared" si="64"/>
        <v>42917</v>
      </c>
      <c r="E255" s="27">
        <f>GETPIVOTDATA("report_count",Pivot!$B$7,"report_name",$C255,"reporting_month",$D255,"master_region",$B255)</f>
        <v>19</v>
      </c>
      <c r="F255" s="26">
        <f t="shared" si="65"/>
        <v>42552</v>
      </c>
      <c r="G255" s="27">
        <f>GETPIVOTDATA("report_count",Pivot!$B$7,"report_name",$C255,"reporting_month",$F255,"master_region",$B255)</f>
        <v>13</v>
      </c>
      <c r="H255" s="26">
        <f t="shared" si="66"/>
        <v>42186</v>
      </c>
      <c r="I255" s="27">
        <f>GETPIVOTDATA("report_count",Pivot!$B$7,"report_name",$C255,"reporting_month",$H255,"master_region",$B255)</f>
        <v>8</v>
      </c>
      <c r="J255" s="26">
        <f t="shared" si="67"/>
        <v>41821</v>
      </c>
      <c r="K255" s="27">
        <f>GETPIVOTDATA("report_count",Pivot!$B$7,"report_name",$C255,"reporting_month",$J255,"master_region",$B255)</f>
        <v>3</v>
      </c>
      <c r="L255" s="26">
        <f t="shared" si="68"/>
        <v>41456</v>
      </c>
      <c r="M255" s="27">
        <f>GETPIVOTDATA("report_count",Pivot!$B$7,"report_name",$C255,"reporting_month",$L255,"master_region",$B255)</f>
        <v>6</v>
      </c>
      <c r="N255" s="26">
        <f t="shared" si="69"/>
        <v>41091</v>
      </c>
      <c r="O255" s="27">
        <f>GETPIVOTDATA("report_count",Pivot!$B$7,"report_name",$C255,"reporting_month",$N255,"master_region",$B255)</f>
        <v>2</v>
      </c>
    </row>
    <row r="256" spans="2:15" s="8" customFormat="1" ht="15.6" hidden="1" x14ac:dyDescent="0.35">
      <c r="B256" s="8" t="str">
        <f t="shared" si="63"/>
        <v>Tauranga</v>
      </c>
      <c r="C256" s="8" t="s">
        <v>53</v>
      </c>
      <c r="D256" s="26">
        <f t="shared" si="64"/>
        <v>42948</v>
      </c>
      <c r="E256" s="27">
        <f>GETPIVOTDATA("report_count",Pivot!$B$7,"report_name",$C256,"reporting_month",$D256,"master_region",$B256)</f>
        <v>7</v>
      </c>
      <c r="F256" s="26">
        <f t="shared" si="65"/>
        <v>42583</v>
      </c>
      <c r="G256" s="27">
        <f>GETPIVOTDATA("report_count",Pivot!$B$7,"report_name",$C256,"reporting_month",$F256,"master_region",$B256)</f>
        <v>4</v>
      </c>
      <c r="H256" s="26">
        <f t="shared" si="66"/>
        <v>42217</v>
      </c>
      <c r="I256" s="27">
        <f>GETPIVOTDATA("report_count",Pivot!$B$7,"report_name",$C256,"reporting_month",$H256,"master_region",$B256)</f>
        <v>8</v>
      </c>
      <c r="J256" s="26">
        <f t="shared" si="67"/>
        <v>41852</v>
      </c>
      <c r="K256" s="27">
        <f>GETPIVOTDATA("report_count",Pivot!$B$7,"report_name",$C256,"reporting_month",$J256,"master_region",$B256)</f>
        <v>9</v>
      </c>
      <c r="L256" s="26">
        <f t="shared" si="68"/>
        <v>41487</v>
      </c>
      <c r="M256" s="27">
        <f>GETPIVOTDATA("report_count",Pivot!$B$7,"report_name",$C256,"reporting_month",$L256,"master_region",$B256)</f>
        <v>18</v>
      </c>
      <c r="N256" s="26">
        <f t="shared" si="69"/>
        <v>41122</v>
      </c>
      <c r="O256" s="27">
        <f>GETPIVOTDATA("report_count",Pivot!$B$7,"report_name",$C256,"reporting_month",$N256,"master_region",$B256)</f>
        <v>28</v>
      </c>
    </row>
    <row r="257" spans="2:15" s="8" customFormat="1" ht="15.6" hidden="1" x14ac:dyDescent="0.35">
      <c r="B257" s="8" t="str">
        <f t="shared" si="63"/>
        <v>Tauranga</v>
      </c>
      <c r="C257" s="8" t="s">
        <v>53</v>
      </c>
      <c r="D257" s="26">
        <f t="shared" si="64"/>
        <v>42979</v>
      </c>
      <c r="E257" s="27">
        <f>GETPIVOTDATA("report_count",Pivot!$B$7,"report_name",$C257,"reporting_month",$D257,"master_region",$B257)</f>
        <v>6</v>
      </c>
      <c r="F257" s="26">
        <f t="shared" si="65"/>
        <v>42614</v>
      </c>
      <c r="G257" s="27">
        <f>GETPIVOTDATA("report_count",Pivot!$B$7,"report_name",$C257,"reporting_month",$F257,"master_region",$B257)</f>
        <v>7</v>
      </c>
      <c r="H257" s="26">
        <f t="shared" si="66"/>
        <v>42248</v>
      </c>
      <c r="I257" s="27">
        <f>GETPIVOTDATA("report_count",Pivot!$B$7,"report_name",$C257,"reporting_month",$H257,"master_region",$B257)</f>
        <v>14</v>
      </c>
      <c r="J257" s="26">
        <f t="shared" si="67"/>
        <v>41883</v>
      </c>
      <c r="K257" s="27">
        <f>GETPIVOTDATA("report_count",Pivot!$B$7,"report_name",$C257,"reporting_month",$J257,"master_region",$B257)</f>
        <v>7</v>
      </c>
      <c r="L257" s="26">
        <f t="shared" si="68"/>
        <v>41518</v>
      </c>
      <c r="M257" s="27">
        <f>GETPIVOTDATA("report_count",Pivot!$B$7,"report_name",$C257,"reporting_month",$L257,"master_region",$B257)</f>
        <v>8</v>
      </c>
      <c r="N257" s="26">
        <f t="shared" si="69"/>
        <v>41153</v>
      </c>
      <c r="O257" s="27">
        <f>GETPIVOTDATA("report_count",Pivot!$B$7,"report_name",$C257,"reporting_month",$N257,"master_region",$B257)</f>
        <v>6</v>
      </c>
    </row>
    <row r="258" spans="2:15" s="8" customFormat="1" ht="15.6" hidden="1" x14ac:dyDescent="0.35">
      <c r="B258" s="8" t="str">
        <f t="shared" si="63"/>
        <v>Tauranga</v>
      </c>
      <c r="C258" s="8" t="s">
        <v>53</v>
      </c>
      <c r="D258" s="26">
        <f t="shared" si="64"/>
        <v>43009</v>
      </c>
      <c r="E258" s="27">
        <f>GETPIVOTDATA("report_count",Pivot!$B$7,"report_name",$C258,"reporting_month",$D258,"master_region",$B258)</f>
        <v>6</v>
      </c>
      <c r="F258" s="26">
        <f>DATE(YEAR(F259),MONTH(F259)-1,DAY(F259))</f>
        <v>42644</v>
      </c>
      <c r="G258" s="27">
        <f>GETPIVOTDATA("report_count",Pivot!$B$7,"report_name",$C258,"reporting_month",$F258,"master_region",$B258)</f>
        <v>4</v>
      </c>
      <c r="H258" s="26">
        <f>DATE(YEAR(H259),MONTH(H259)-1,DAY(H259))</f>
        <v>42278</v>
      </c>
      <c r="I258" s="27">
        <f>GETPIVOTDATA("report_count",Pivot!$B$7,"report_name",$C258,"reporting_month",$H258,"master_region",$B258)</f>
        <v>10</v>
      </c>
      <c r="J258" s="26">
        <f>DATE(YEAR(J259),MONTH(J259)-1,DAY(J259))</f>
        <v>41913</v>
      </c>
      <c r="K258" s="27">
        <f>GETPIVOTDATA("report_count",Pivot!$B$7,"report_name",$C258,"reporting_month",$J258,"master_region",$B258)</f>
        <v>6</v>
      </c>
      <c r="L258" s="26">
        <f>DATE(YEAR(L259),MONTH(L259)-1,DAY(L259))</f>
        <v>41548</v>
      </c>
      <c r="M258" s="27">
        <f>GETPIVOTDATA("report_count",Pivot!$B$7,"report_name",$C258,"reporting_month",$L258,"master_region",$B258)</f>
        <v>7</v>
      </c>
      <c r="N258" s="26">
        <f>DATE(YEAR(N259),MONTH(N259)-1,DAY(N259))</f>
        <v>41183</v>
      </c>
      <c r="O258" s="27">
        <f>GETPIVOTDATA("report_count",Pivot!$B$7,"report_name",$C258,"reporting_month",$N258,"master_region",$B258)</f>
        <v>6</v>
      </c>
    </row>
    <row r="259" spans="2:15" s="8" customFormat="1" ht="15.6" hidden="1" x14ac:dyDescent="0.35">
      <c r="B259" s="8" t="str">
        <f t="shared" si="63"/>
        <v>Tauranga</v>
      </c>
      <c r="C259" s="8" t="s">
        <v>53</v>
      </c>
      <c r="D259" s="26">
        <f t="shared" si="64"/>
        <v>43040</v>
      </c>
      <c r="E259" s="27">
        <f>GETPIVOTDATA("report_count",Pivot!$B$7,"report_name",$C259,"reporting_month",$D259,"master_region",$B259)</f>
        <v>11</v>
      </c>
      <c r="F259" s="26">
        <f>DATE(YEAR(F260),MONTH(F260)-1,DAY(F260))</f>
        <v>42675</v>
      </c>
      <c r="G259" s="27">
        <f>GETPIVOTDATA("report_count",Pivot!$B$7,"report_name",$C259,"reporting_month",$F259,"master_region",$B259)</f>
        <v>10</v>
      </c>
      <c r="H259" s="26">
        <f>DATE(YEAR(H260),MONTH(H260)-1,DAY(H260))</f>
        <v>42309</v>
      </c>
      <c r="I259" s="27">
        <f>GETPIVOTDATA("report_count",Pivot!$B$7,"report_name",$C259,"reporting_month",$H259,"master_region",$B259)</f>
        <v>11</v>
      </c>
      <c r="J259" s="26">
        <f>DATE(YEAR(J260),MONTH(J260)-1,DAY(J260))</f>
        <v>41944</v>
      </c>
      <c r="K259" s="27">
        <f>GETPIVOTDATA("report_count",Pivot!$B$7,"report_name",$C259,"reporting_month",$J259,"master_region",$B259)</f>
        <v>5</v>
      </c>
      <c r="L259" s="26">
        <f>DATE(YEAR(L260),MONTH(L260)-1,DAY(L260))</f>
        <v>41579</v>
      </c>
      <c r="M259" s="27">
        <f>GETPIVOTDATA("report_count",Pivot!$B$7,"report_name",$C259,"reporting_month",$L259,"master_region",$B259)</f>
        <v>1</v>
      </c>
      <c r="N259" s="26">
        <f>DATE(YEAR(N260),MONTH(N260)-1,DAY(N260))</f>
        <v>41214</v>
      </c>
      <c r="O259" s="27">
        <f>GETPIVOTDATA("report_count",Pivot!$B$7,"report_name",$C259,"reporting_month",$N259,"master_region",$B259)</f>
        <v>9</v>
      </c>
    </row>
    <row r="260" spans="2:15" s="8" customFormat="1" ht="15.6" hidden="1" x14ac:dyDescent="0.35">
      <c r="B260" s="8" t="str">
        <f t="shared" si="63"/>
        <v>Tauranga</v>
      </c>
      <c r="C260" s="8" t="s">
        <v>53</v>
      </c>
      <c r="D260" s="26">
        <f t="shared" si="64"/>
        <v>43070</v>
      </c>
      <c r="E260" s="27">
        <f>GETPIVOTDATA("report_count",Pivot!$B$7,"report_name",$C260,"reporting_month",$D260,"master_region",$B260)</f>
        <v>6</v>
      </c>
      <c r="F260" s="26">
        <f>DATE(YEAR(F261),MONTH(F261)-1,DAY(F261))</f>
        <v>42705</v>
      </c>
      <c r="G260" s="27">
        <f>GETPIVOTDATA("report_count",Pivot!$B$7,"report_name",$C260,"reporting_month",$F260,"master_region",$B260)</f>
        <v>8</v>
      </c>
      <c r="H260" s="26">
        <f>DATE(YEAR(H261),MONTH(H261)-1,DAY(H261))</f>
        <v>42339</v>
      </c>
      <c r="I260" s="27">
        <f>GETPIVOTDATA("report_count",Pivot!$B$7,"report_name",$C260,"reporting_month",$H260,"master_region",$B260)</f>
        <v>8</v>
      </c>
      <c r="J260" s="26">
        <f>DATE(YEAR(J261),MONTH(J261)-1,DAY(J261))</f>
        <v>41974</v>
      </c>
      <c r="K260" s="27">
        <f>GETPIVOTDATA("report_count",Pivot!$B$7,"report_name",$C260,"reporting_month",$J260,"master_region",$B260)</f>
        <v>7</v>
      </c>
      <c r="L260" s="26">
        <f>DATE(YEAR(L261),MONTH(L261)-1,DAY(L261))</f>
        <v>41609</v>
      </c>
      <c r="M260" s="27">
        <f>GETPIVOTDATA("report_count",Pivot!$B$7,"report_name",$C260,"reporting_month",$L260,"master_region",$B260)</f>
        <v>10</v>
      </c>
      <c r="N260" s="26">
        <f>DATE(YEAR(N261),MONTH(N261)-1,DAY(N261))</f>
        <v>41244</v>
      </c>
      <c r="O260" s="27">
        <f>GETPIVOTDATA("report_count",Pivot!$B$7,"report_name",$C260,"reporting_month",$N260,"master_region",$B260)</f>
        <v>2</v>
      </c>
    </row>
    <row r="261" spans="2:15" s="8" customFormat="1" ht="15.6" hidden="1" x14ac:dyDescent="0.35">
      <c r="B261" s="8" t="str">
        <f t="shared" si="63"/>
        <v>Tauranga</v>
      </c>
      <c r="C261" s="8" t="s">
        <v>53</v>
      </c>
      <c r="D261" s="26">
        <f t="shared" si="64"/>
        <v>43101</v>
      </c>
      <c r="E261" s="27">
        <f>GETPIVOTDATA("report_count",Pivot!$B$7,"report_name",$C261,"reporting_month",$D261,"master_region",$B261)</f>
        <v>2</v>
      </c>
      <c r="F261" s="26">
        <f>DATE(YEAR(F262),MONTH(F262)-1,DAY(F262))</f>
        <v>42736</v>
      </c>
      <c r="G261" s="27">
        <f>GETPIVOTDATA("report_count",Pivot!$B$7,"report_name",$C261,"reporting_month",$F261,"master_region",$B261)</f>
        <v>1</v>
      </c>
      <c r="H261" s="26">
        <f>DATE(YEAR(H262),MONTH(H262)-1,DAY(H262))</f>
        <v>42370</v>
      </c>
      <c r="I261" s="27">
        <f>GETPIVOTDATA("report_count",Pivot!$B$7,"report_name",$C261,"reporting_month",$H261,"master_region",$B261)</f>
        <v>7</v>
      </c>
      <c r="J261" s="26">
        <f>DATE(YEAR(J262),MONTH(J262)-1,DAY(J262))</f>
        <v>42005</v>
      </c>
      <c r="K261" s="27">
        <f>GETPIVOTDATA("report_count",Pivot!$B$7,"report_name",$C261,"reporting_month",$J261,"master_region",$B261)</f>
        <v>4</v>
      </c>
      <c r="L261" s="26">
        <f>DATE(YEAR(L262),MONTH(L262)-1,DAY(L262))</f>
        <v>41640</v>
      </c>
      <c r="M261" s="27">
        <f>GETPIVOTDATA("report_count",Pivot!$B$7,"report_name",$C261,"reporting_month",$L261,"master_region",$B261)</f>
        <v>3</v>
      </c>
      <c r="N261" s="26">
        <f>DATE(YEAR(N262),MONTH(N262)-1,DAY(N262))</f>
        <v>41275</v>
      </c>
      <c r="O261" s="27">
        <f>GETPIVOTDATA("report_count",Pivot!$B$7,"report_name",$C261,"reporting_month",$N261,"master_region",$B261)</f>
        <v>3</v>
      </c>
    </row>
    <row r="262" spans="2:15" s="8" customFormat="1" ht="15.6" hidden="1" x14ac:dyDescent="0.35">
      <c r="B262" s="8" t="str">
        <f t="shared" si="63"/>
        <v>Tauranga</v>
      </c>
      <c r="C262" s="8" t="s">
        <v>53</v>
      </c>
      <c r="D262" s="26">
        <f>DATE(YEAR(D263),MONTH(D263)-1,DAY(D263))</f>
        <v>43132</v>
      </c>
      <c r="E262" s="27">
        <f>GETPIVOTDATA("report_count",Pivot!$B$7,"report_name",$C262,"reporting_month",$D262,"master_region",$B262)</f>
        <v>8</v>
      </c>
      <c r="F262" s="26">
        <f>DATE(YEAR(F263),MONTH(F263)-1,DAY(F263))</f>
        <v>42767</v>
      </c>
      <c r="G262" s="27">
        <f>GETPIVOTDATA("report_count",Pivot!$B$7,"report_name",$C262,"reporting_month",$F262,"master_region",$B262)</f>
        <v>7</v>
      </c>
      <c r="H262" s="26">
        <f>DATE(YEAR(H263),MONTH(H263)-1,DAY(H263))</f>
        <v>42401</v>
      </c>
      <c r="I262" s="27">
        <f>GETPIVOTDATA("report_count",Pivot!$B$7,"report_name",$C262,"reporting_month",$H262,"master_region",$B262)</f>
        <v>6</v>
      </c>
      <c r="J262" s="26">
        <f>DATE(YEAR(J263),MONTH(J263)-1,DAY(J263))</f>
        <v>42036</v>
      </c>
      <c r="K262" s="27">
        <f>GETPIVOTDATA("report_count",Pivot!$B$7,"report_name",$C262,"reporting_month",$J262,"master_region",$B262)</f>
        <v>5</v>
      </c>
      <c r="L262" s="26">
        <f>DATE(YEAR(L263),MONTH(L263)-1,DAY(L263))</f>
        <v>41671</v>
      </c>
      <c r="M262" s="27">
        <f>GETPIVOTDATA("report_count",Pivot!$B$7,"report_name",$C262,"reporting_month",$L262,"master_region",$B262)</f>
        <v>4</v>
      </c>
      <c r="N262" s="26">
        <f>DATE(YEAR(N263),MONTH(N263)-1,DAY(N263))</f>
        <v>41306</v>
      </c>
      <c r="O262" s="27">
        <f>GETPIVOTDATA("report_count",Pivot!$B$7,"report_name",$C262,"reporting_month",$N262,"master_region",$B262)</f>
        <v>4</v>
      </c>
    </row>
    <row r="263" spans="2:15" s="8" customFormat="1" ht="15.6" hidden="1" x14ac:dyDescent="0.35">
      <c r="B263" s="8" t="str">
        <f t="shared" si="63"/>
        <v>Tauranga</v>
      </c>
      <c r="C263" s="8" t="s">
        <v>53</v>
      </c>
      <c r="D263" s="26">
        <f>GETPIVOTDATA("reporting_month",Pivot!$B$3)</f>
        <v>43160</v>
      </c>
      <c r="E263" s="27">
        <f>GETPIVOTDATA("report_count",Pivot!$B$7,"report_name",$C263,"reporting_month",$D263,"master_region",$B263)</f>
        <v>5</v>
      </c>
      <c r="F263" s="26">
        <f>DATE(YEAR(D252),MONTH(D252)-1,DAY(D252))</f>
        <v>42795</v>
      </c>
      <c r="G263" s="27">
        <f>GETPIVOTDATA("report_count",Pivot!$B$7,"report_name",$C263,"reporting_month",$F263,"master_region",$B263)</f>
        <v>12</v>
      </c>
      <c r="H263" s="26">
        <f>DATE(YEAR(F252),MONTH(F252)-1,DAY(F252))</f>
        <v>42430</v>
      </c>
      <c r="I263" s="27">
        <f>GETPIVOTDATA("report_count",Pivot!$B$7,"report_name",$C263,"reporting_month",$H263,"master_region",$B263)</f>
        <v>7</v>
      </c>
      <c r="J263" s="26">
        <f>DATE(YEAR(H252),MONTH(H252)-1,DAY(H252))</f>
        <v>42064</v>
      </c>
      <c r="K263" s="27">
        <f>GETPIVOTDATA("report_count",Pivot!$B$7,"report_name",$C263,"reporting_month",$J263,"master_region",$B263)</f>
        <v>9</v>
      </c>
      <c r="L263" s="26">
        <f>DATE(YEAR(J252),MONTH(J252)-1,DAY(J252))</f>
        <v>41699</v>
      </c>
      <c r="M263" s="27">
        <f>GETPIVOTDATA("report_count",Pivot!$B$7,"report_name",$C263,"reporting_month",$L263,"master_region",$B263)</f>
        <v>10</v>
      </c>
      <c r="N263" s="26">
        <f>DATE(YEAR(L252),MONTH(L252)-1,DAY(L252))</f>
        <v>41334</v>
      </c>
      <c r="O263" s="27">
        <f>GETPIVOTDATA("report_count",Pivot!$B$7,"report_name",$C263,"reporting_month",$N263,"master_region",$B263)</f>
        <v>6</v>
      </c>
    </row>
    <row r="264" spans="2:15" s="8" customFormat="1" ht="15.6" hidden="1" x14ac:dyDescent="0.35">
      <c r="D264" s="26"/>
      <c r="E264" s="38">
        <f>SUM(E252:E263)</f>
        <v>131</v>
      </c>
      <c r="F264" s="39"/>
      <c r="G264" s="38">
        <f>SUM(G252:G263)</f>
        <v>96</v>
      </c>
      <c r="H264" s="39"/>
      <c r="I264" s="38">
        <f>SUM(I252:I263)</f>
        <v>108</v>
      </c>
      <c r="J264" s="39"/>
      <c r="K264" s="38">
        <f>SUM(K252:K263)</f>
        <v>90</v>
      </c>
      <c r="L264" s="39"/>
      <c r="M264" s="38">
        <f>SUM(M252:M263)</f>
        <v>102</v>
      </c>
      <c r="N264" s="39"/>
      <c r="O264" s="38">
        <f>SUM(O252:O263)</f>
        <v>88</v>
      </c>
    </row>
    <row r="265" spans="2:15" s="8" customFormat="1" ht="15.6" hidden="1" x14ac:dyDescent="0.35"/>
    <row r="266" spans="2:15" s="8" customFormat="1" ht="15.6" hidden="1" x14ac:dyDescent="0.35">
      <c r="B266" s="8" t="str">
        <f t="shared" ref="B266:B277" si="70">$B$6</f>
        <v>Tauranga</v>
      </c>
      <c r="C266" s="8" t="s">
        <v>49</v>
      </c>
      <c r="D266" s="26">
        <f t="shared" ref="D266:D275" si="71">DATE(YEAR(D267),MONTH(D267)-1,DAY(D267))</f>
        <v>42826</v>
      </c>
      <c r="E266" s="27">
        <f>GETPIVOTDATA("report_count",Pivot!$B$7,"report_name",$C266,"reporting_month",$D266,"master_region",$B266)</f>
        <v>6</v>
      </c>
      <c r="F266" s="26">
        <f t="shared" ref="F266:F271" si="72">DATE(YEAR(F267),MONTH(F267)-1,DAY(F267))</f>
        <v>42461</v>
      </c>
      <c r="G266" s="27">
        <f>GETPIVOTDATA("report_count",Pivot!$B$7,"report_name",$C266,"reporting_month",$F266,"master_region",$B266)</f>
        <v>11</v>
      </c>
      <c r="H266" s="26">
        <f t="shared" ref="H266:H271" si="73">DATE(YEAR(H267),MONTH(H267)-1,DAY(H267))</f>
        <v>42095</v>
      </c>
      <c r="I266" s="27">
        <f>GETPIVOTDATA("report_count",Pivot!$B$7,"report_name",$C266,"reporting_month",$H266,"master_region",$B266)</f>
        <v>13</v>
      </c>
      <c r="J266" s="26">
        <f t="shared" ref="J266:J271" si="74">DATE(YEAR(J267),MONTH(J267)-1,DAY(J267))</f>
        <v>41730</v>
      </c>
      <c r="K266" s="27">
        <f>GETPIVOTDATA("report_count",Pivot!$B$7,"report_name",$C266,"reporting_month",$J266,"master_region",$B266)</f>
        <v>16</v>
      </c>
      <c r="L266" s="26">
        <f t="shared" ref="L266:L271" si="75">DATE(YEAR(L267),MONTH(L267)-1,DAY(L267))</f>
        <v>41365</v>
      </c>
      <c r="M266" s="27">
        <f>GETPIVOTDATA("report_count",Pivot!$B$7,"report_name",$C266,"reporting_month",$L266,"master_region",$B266)</f>
        <v>9</v>
      </c>
      <c r="N266" s="26">
        <f t="shared" ref="N266:N271" si="76">DATE(YEAR(N267),MONTH(N267)-1,DAY(N267))</f>
        <v>41000</v>
      </c>
      <c r="O266" s="27">
        <f>GETPIVOTDATA("report_count",Pivot!$B$7,"report_name",$C266,"reporting_month",$N266,"master_region",$B266)</f>
        <v>4</v>
      </c>
    </row>
    <row r="267" spans="2:15" s="8" customFormat="1" ht="15.6" hidden="1" x14ac:dyDescent="0.35">
      <c r="B267" s="8" t="str">
        <f t="shared" si="70"/>
        <v>Tauranga</v>
      </c>
      <c r="C267" s="8" t="s">
        <v>49</v>
      </c>
      <c r="D267" s="26">
        <f t="shared" si="71"/>
        <v>42856</v>
      </c>
      <c r="E267" s="27">
        <f>GETPIVOTDATA("report_count",Pivot!$B$7,"report_name",$C267,"reporting_month",$D267,"master_region",$B267)</f>
        <v>8</v>
      </c>
      <c r="F267" s="26">
        <f t="shared" si="72"/>
        <v>42491</v>
      </c>
      <c r="G267" s="27">
        <f>GETPIVOTDATA("report_count",Pivot!$B$7,"report_name",$C267,"reporting_month",$F267,"master_region",$B267)</f>
        <v>11</v>
      </c>
      <c r="H267" s="26">
        <f t="shared" si="73"/>
        <v>42125</v>
      </c>
      <c r="I267" s="27">
        <f>GETPIVOTDATA("report_count",Pivot!$B$7,"report_name",$C267,"reporting_month",$H267,"master_region",$B267)</f>
        <v>20</v>
      </c>
      <c r="J267" s="26">
        <f t="shared" si="74"/>
        <v>41760</v>
      </c>
      <c r="K267" s="27">
        <f>GETPIVOTDATA("report_count",Pivot!$B$7,"report_name",$C267,"reporting_month",$J267,"master_region",$B267)</f>
        <v>11</v>
      </c>
      <c r="L267" s="26">
        <f t="shared" si="75"/>
        <v>41395</v>
      </c>
      <c r="M267" s="27">
        <f>GETPIVOTDATA("report_count",Pivot!$B$7,"report_name",$C267,"reporting_month",$L267,"master_region",$B267)</f>
        <v>17</v>
      </c>
      <c r="N267" s="26">
        <f t="shared" si="76"/>
        <v>41030</v>
      </c>
      <c r="O267" s="27">
        <f>GETPIVOTDATA("report_count",Pivot!$B$7,"report_name",$C267,"reporting_month",$N267,"master_region",$B267)</f>
        <v>6</v>
      </c>
    </row>
    <row r="268" spans="2:15" s="8" customFormat="1" ht="15.6" hidden="1" x14ac:dyDescent="0.35">
      <c r="B268" s="8" t="str">
        <f t="shared" si="70"/>
        <v>Tauranga</v>
      </c>
      <c r="C268" s="8" t="s">
        <v>49</v>
      </c>
      <c r="D268" s="26">
        <f t="shared" si="71"/>
        <v>42887</v>
      </c>
      <c r="E268" s="27">
        <f>GETPIVOTDATA("report_count",Pivot!$B$7,"report_name",$C268,"reporting_month",$D268,"master_region",$B268)</f>
        <v>13</v>
      </c>
      <c r="F268" s="26">
        <f t="shared" si="72"/>
        <v>42522</v>
      </c>
      <c r="G268" s="27">
        <f>GETPIVOTDATA("report_count",Pivot!$B$7,"report_name",$C268,"reporting_month",$F268,"master_region",$B268)</f>
        <v>12</v>
      </c>
      <c r="H268" s="26">
        <f t="shared" si="73"/>
        <v>42156</v>
      </c>
      <c r="I268" s="27">
        <f>GETPIVOTDATA("report_count",Pivot!$B$7,"report_name",$C268,"reporting_month",$H268,"master_region",$B268)</f>
        <v>16</v>
      </c>
      <c r="J268" s="26">
        <f t="shared" si="74"/>
        <v>41791</v>
      </c>
      <c r="K268" s="27">
        <f>GETPIVOTDATA("report_count",Pivot!$B$7,"report_name",$C268,"reporting_month",$J268,"master_region",$B268)</f>
        <v>6</v>
      </c>
      <c r="L268" s="26">
        <f t="shared" si="75"/>
        <v>41426</v>
      </c>
      <c r="M268" s="27">
        <f>GETPIVOTDATA("report_count",Pivot!$B$7,"report_name",$C268,"reporting_month",$L268,"master_region",$B268)</f>
        <v>6</v>
      </c>
      <c r="N268" s="26">
        <f t="shared" si="76"/>
        <v>41061</v>
      </c>
      <c r="O268" s="27">
        <f>GETPIVOTDATA("report_count",Pivot!$B$7,"report_name",$C268,"reporting_month",$N268,"master_region",$B268)</f>
        <v>16</v>
      </c>
    </row>
    <row r="269" spans="2:15" s="8" customFormat="1" ht="15.6" hidden="1" x14ac:dyDescent="0.35">
      <c r="B269" s="8" t="str">
        <f t="shared" si="70"/>
        <v>Tauranga</v>
      </c>
      <c r="C269" s="8" t="s">
        <v>49</v>
      </c>
      <c r="D269" s="26">
        <f t="shared" si="71"/>
        <v>42917</v>
      </c>
      <c r="E269" s="27">
        <f>GETPIVOTDATA("report_count",Pivot!$B$7,"report_name",$C269,"reporting_month",$D269,"master_region",$B269)</f>
        <v>6</v>
      </c>
      <c r="F269" s="26">
        <f t="shared" si="72"/>
        <v>42552</v>
      </c>
      <c r="G269" s="27">
        <f>GETPIVOTDATA("report_count",Pivot!$B$7,"report_name",$C269,"reporting_month",$F269,"master_region",$B269)</f>
        <v>19</v>
      </c>
      <c r="H269" s="26">
        <f t="shared" si="73"/>
        <v>42186</v>
      </c>
      <c r="I269" s="27">
        <f>GETPIVOTDATA("report_count",Pivot!$B$7,"report_name",$C269,"reporting_month",$H269,"master_region",$B269)</f>
        <v>14</v>
      </c>
      <c r="J269" s="26">
        <f t="shared" si="74"/>
        <v>41821</v>
      </c>
      <c r="K269" s="27">
        <f>GETPIVOTDATA("report_count",Pivot!$B$7,"report_name",$C269,"reporting_month",$J269,"master_region",$B269)</f>
        <v>6</v>
      </c>
      <c r="L269" s="26">
        <f t="shared" si="75"/>
        <v>41456</v>
      </c>
      <c r="M269" s="27">
        <f>GETPIVOTDATA("report_count",Pivot!$B$7,"report_name",$C269,"reporting_month",$L269,"master_region",$B269)</f>
        <v>13</v>
      </c>
      <c r="N269" s="26">
        <f t="shared" si="76"/>
        <v>41091</v>
      </c>
      <c r="O269" s="27">
        <f>GETPIVOTDATA("report_count",Pivot!$B$7,"report_name",$C269,"reporting_month",$N269,"master_region",$B269)</f>
        <v>7</v>
      </c>
    </row>
    <row r="270" spans="2:15" s="8" customFormat="1" ht="15.6" hidden="1" x14ac:dyDescent="0.35">
      <c r="B270" s="8" t="str">
        <f t="shared" si="70"/>
        <v>Tauranga</v>
      </c>
      <c r="C270" s="8" t="s">
        <v>49</v>
      </c>
      <c r="D270" s="26">
        <f t="shared" si="71"/>
        <v>42948</v>
      </c>
      <c r="E270" s="27">
        <f>GETPIVOTDATA("report_count",Pivot!$B$7,"report_name",$C270,"reporting_month",$D270,"master_region",$B270)</f>
        <v>8</v>
      </c>
      <c r="F270" s="26">
        <f t="shared" si="72"/>
        <v>42583</v>
      </c>
      <c r="G270" s="27">
        <f>GETPIVOTDATA("report_count",Pivot!$B$7,"report_name",$C270,"reporting_month",$F270,"master_region",$B270)</f>
        <v>15</v>
      </c>
      <c r="H270" s="26">
        <f t="shared" si="73"/>
        <v>42217</v>
      </c>
      <c r="I270" s="27">
        <f>GETPIVOTDATA("report_count",Pivot!$B$7,"report_name",$C270,"reporting_month",$H270,"master_region",$B270)</f>
        <v>15</v>
      </c>
      <c r="J270" s="26">
        <f t="shared" si="74"/>
        <v>41852</v>
      </c>
      <c r="K270" s="27">
        <f>GETPIVOTDATA("report_count",Pivot!$B$7,"report_name",$C270,"reporting_month",$J270,"master_region",$B270)</f>
        <v>13</v>
      </c>
      <c r="L270" s="26">
        <f t="shared" si="75"/>
        <v>41487</v>
      </c>
      <c r="M270" s="27">
        <f>GETPIVOTDATA("report_count",Pivot!$B$7,"report_name",$C270,"reporting_month",$L270,"master_region",$B270)</f>
        <v>6</v>
      </c>
      <c r="N270" s="26">
        <f t="shared" si="76"/>
        <v>41122</v>
      </c>
      <c r="O270" s="27">
        <f>GETPIVOTDATA("report_count",Pivot!$B$7,"report_name",$C270,"reporting_month",$N270,"master_region",$B270)</f>
        <v>8</v>
      </c>
    </row>
    <row r="271" spans="2:15" s="8" customFormat="1" ht="15.6" hidden="1" x14ac:dyDescent="0.35">
      <c r="B271" s="8" t="str">
        <f t="shared" si="70"/>
        <v>Tauranga</v>
      </c>
      <c r="C271" s="8" t="s">
        <v>49</v>
      </c>
      <c r="D271" s="26">
        <f t="shared" si="71"/>
        <v>42979</v>
      </c>
      <c r="E271" s="27">
        <f>GETPIVOTDATA("report_count",Pivot!$B$7,"report_name",$C271,"reporting_month",$D271,"master_region",$B271)</f>
        <v>14</v>
      </c>
      <c r="F271" s="26">
        <f t="shared" si="72"/>
        <v>42614</v>
      </c>
      <c r="G271" s="27">
        <f>GETPIVOTDATA("report_count",Pivot!$B$7,"report_name",$C271,"reporting_month",$F271,"master_region",$B271)</f>
        <v>12</v>
      </c>
      <c r="H271" s="26">
        <f t="shared" si="73"/>
        <v>42248</v>
      </c>
      <c r="I271" s="27">
        <f>GETPIVOTDATA("report_count",Pivot!$B$7,"report_name",$C271,"reporting_month",$H271,"master_region",$B271)</f>
        <v>19</v>
      </c>
      <c r="J271" s="26">
        <f t="shared" si="74"/>
        <v>41883</v>
      </c>
      <c r="K271" s="27">
        <f>GETPIVOTDATA("report_count",Pivot!$B$7,"report_name",$C271,"reporting_month",$J271,"master_region",$B271)</f>
        <v>11</v>
      </c>
      <c r="L271" s="26">
        <f t="shared" si="75"/>
        <v>41518</v>
      </c>
      <c r="M271" s="27">
        <f>GETPIVOTDATA("report_count",Pivot!$B$7,"report_name",$C271,"reporting_month",$L271,"master_region",$B271)</f>
        <v>11</v>
      </c>
      <c r="N271" s="26">
        <f t="shared" si="76"/>
        <v>41153</v>
      </c>
      <c r="O271" s="27">
        <f>GETPIVOTDATA("report_count",Pivot!$B$7,"report_name",$C271,"reporting_month",$N271,"master_region",$B271)</f>
        <v>8</v>
      </c>
    </row>
    <row r="272" spans="2:15" s="8" customFormat="1" ht="15.6" hidden="1" x14ac:dyDescent="0.35">
      <c r="B272" s="8" t="str">
        <f t="shared" si="70"/>
        <v>Tauranga</v>
      </c>
      <c r="C272" s="8" t="s">
        <v>49</v>
      </c>
      <c r="D272" s="26">
        <f t="shared" si="71"/>
        <v>43009</v>
      </c>
      <c r="E272" s="27">
        <f>GETPIVOTDATA("report_count",Pivot!$B$7,"report_name",$C272,"reporting_month",$D272,"master_region",$B272)</f>
        <v>10</v>
      </c>
      <c r="F272" s="26">
        <f>DATE(YEAR(F273),MONTH(F273)-1,DAY(F273))</f>
        <v>42644</v>
      </c>
      <c r="G272" s="27">
        <f>GETPIVOTDATA("report_count",Pivot!$B$7,"report_name",$C272,"reporting_month",$F272,"master_region",$B272)</f>
        <v>5</v>
      </c>
      <c r="H272" s="26">
        <f>DATE(YEAR(H273),MONTH(H273)-1,DAY(H273))</f>
        <v>42278</v>
      </c>
      <c r="I272" s="27">
        <f>GETPIVOTDATA("report_count",Pivot!$B$7,"report_name",$C272,"reporting_month",$H272,"master_region",$B272)</f>
        <v>17</v>
      </c>
      <c r="J272" s="26">
        <f>DATE(YEAR(J273),MONTH(J273)-1,DAY(J273))</f>
        <v>41913</v>
      </c>
      <c r="K272" s="27">
        <f>GETPIVOTDATA("report_count",Pivot!$B$7,"report_name",$C272,"reporting_month",$J272,"master_region",$B272)</f>
        <v>10</v>
      </c>
      <c r="L272" s="26">
        <f>DATE(YEAR(L273),MONTH(L273)-1,DAY(L273))</f>
        <v>41548</v>
      </c>
      <c r="M272" s="27">
        <f>GETPIVOTDATA("report_count",Pivot!$B$7,"report_name",$C272,"reporting_month",$L272,"master_region",$B272)</f>
        <v>4</v>
      </c>
      <c r="N272" s="26">
        <f>DATE(YEAR(N273),MONTH(N273)-1,DAY(N273))</f>
        <v>41183</v>
      </c>
      <c r="O272" s="27">
        <f>GETPIVOTDATA("report_count",Pivot!$B$7,"report_name",$C272,"reporting_month",$N272,"master_region",$B272)</f>
        <v>11</v>
      </c>
    </row>
    <row r="273" spans="2:15" s="8" customFormat="1" ht="15.6" hidden="1" x14ac:dyDescent="0.35">
      <c r="B273" s="8" t="str">
        <f t="shared" si="70"/>
        <v>Tauranga</v>
      </c>
      <c r="C273" s="8" t="s">
        <v>49</v>
      </c>
      <c r="D273" s="26">
        <f t="shared" si="71"/>
        <v>43040</v>
      </c>
      <c r="E273" s="27">
        <f>GETPIVOTDATA("report_count",Pivot!$B$7,"report_name",$C273,"reporting_month",$D273,"master_region",$B273)</f>
        <v>3</v>
      </c>
      <c r="F273" s="26">
        <f>DATE(YEAR(F274),MONTH(F274)-1,DAY(F274))</f>
        <v>42675</v>
      </c>
      <c r="G273" s="27">
        <f>GETPIVOTDATA("report_count",Pivot!$B$7,"report_name",$C273,"reporting_month",$F273,"master_region",$B273)</f>
        <v>11</v>
      </c>
      <c r="H273" s="26">
        <f>DATE(YEAR(H274),MONTH(H274)-1,DAY(H274))</f>
        <v>42309</v>
      </c>
      <c r="I273" s="27">
        <f>GETPIVOTDATA("report_count",Pivot!$B$7,"report_name",$C273,"reporting_month",$H273,"master_region",$B273)</f>
        <v>13</v>
      </c>
      <c r="J273" s="26">
        <f>DATE(YEAR(J274),MONTH(J274)-1,DAY(J274))</f>
        <v>41944</v>
      </c>
      <c r="K273" s="27">
        <f>GETPIVOTDATA("report_count",Pivot!$B$7,"report_name",$C273,"reporting_month",$J273,"master_region",$B273)</f>
        <v>5</v>
      </c>
      <c r="L273" s="26">
        <f>DATE(YEAR(L274),MONTH(L274)-1,DAY(L274))</f>
        <v>41579</v>
      </c>
      <c r="M273" s="27">
        <f>GETPIVOTDATA("report_count",Pivot!$B$7,"report_name",$C273,"reporting_month",$L273,"master_region",$B273)</f>
        <v>7</v>
      </c>
      <c r="N273" s="26">
        <f>DATE(YEAR(N274),MONTH(N274)-1,DAY(N274))</f>
        <v>41214</v>
      </c>
      <c r="O273" s="27">
        <f>GETPIVOTDATA("report_count",Pivot!$B$7,"report_name",$C273,"reporting_month",$N273,"master_region",$B273)</f>
        <v>10</v>
      </c>
    </row>
    <row r="274" spans="2:15" s="8" customFormat="1" ht="15.6" hidden="1" x14ac:dyDescent="0.35">
      <c r="B274" s="8" t="str">
        <f t="shared" si="70"/>
        <v>Tauranga</v>
      </c>
      <c r="C274" s="8" t="s">
        <v>49</v>
      </c>
      <c r="D274" s="26">
        <f t="shared" si="71"/>
        <v>43070</v>
      </c>
      <c r="E274" s="27">
        <f>GETPIVOTDATA("report_count",Pivot!$B$7,"report_name",$C274,"reporting_month",$D274,"master_region",$B274)</f>
        <v>11</v>
      </c>
      <c r="F274" s="26">
        <f>DATE(YEAR(F275),MONTH(F275)-1,DAY(F275))</f>
        <v>42705</v>
      </c>
      <c r="G274" s="27">
        <f>GETPIVOTDATA("report_count",Pivot!$B$7,"report_name",$C274,"reporting_month",$F274,"master_region",$B274)</f>
        <v>15</v>
      </c>
      <c r="H274" s="26">
        <f>DATE(YEAR(H275),MONTH(H275)-1,DAY(H275))</f>
        <v>42339</v>
      </c>
      <c r="I274" s="27">
        <f>GETPIVOTDATA("report_count",Pivot!$B$7,"report_name",$C274,"reporting_month",$H274,"master_region",$B274)</f>
        <v>17</v>
      </c>
      <c r="J274" s="26">
        <f>DATE(YEAR(J275),MONTH(J275)-1,DAY(J275))</f>
        <v>41974</v>
      </c>
      <c r="K274" s="27">
        <f>GETPIVOTDATA("report_count",Pivot!$B$7,"report_name",$C274,"reporting_month",$J274,"master_region",$B274)</f>
        <v>16</v>
      </c>
      <c r="L274" s="26">
        <f>DATE(YEAR(L275),MONTH(L275)-1,DAY(L275))</f>
        <v>41609</v>
      </c>
      <c r="M274" s="27">
        <f>GETPIVOTDATA("report_count",Pivot!$B$7,"report_name",$C274,"reporting_month",$L274,"master_region",$B274)</f>
        <v>13</v>
      </c>
      <c r="N274" s="26">
        <f>DATE(YEAR(N275),MONTH(N275)-1,DAY(N275))</f>
        <v>41244</v>
      </c>
      <c r="O274" s="27">
        <f>GETPIVOTDATA("report_count",Pivot!$B$7,"report_name",$C274,"reporting_month",$N274,"master_region",$B274)</f>
        <v>15</v>
      </c>
    </row>
    <row r="275" spans="2:15" s="8" customFormat="1" ht="15.6" hidden="1" x14ac:dyDescent="0.35">
      <c r="B275" s="8" t="str">
        <f t="shared" si="70"/>
        <v>Tauranga</v>
      </c>
      <c r="C275" s="8" t="s">
        <v>49</v>
      </c>
      <c r="D275" s="26">
        <f t="shared" si="71"/>
        <v>43101</v>
      </c>
      <c r="E275" s="27">
        <f>GETPIVOTDATA("report_count",Pivot!$B$7,"report_name",$C275,"reporting_month",$D275,"master_region",$B275)</f>
        <v>9</v>
      </c>
      <c r="F275" s="26">
        <f>DATE(YEAR(F276),MONTH(F276)-1,DAY(F276))</f>
        <v>42736</v>
      </c>
      <c r="G275" s="27">
        <f>GETPIVOTDATA("report_count",Pivot!$B$7,"report_name",$C275,"reporting_month",$F275,"master_region",$B275)</f>
        <v>6</v>
      </c>
      <c r="H275" s="26">
        <f>DATE(YEAR(H276),MONTH(H276)-1,DAY(H276))</f>
        <v>42370</v>
      </c>
      <c r="I275" s="27">
        <f>GETPIVOTDATA("report_count",Pivot!$B$7,"report_name",$C275,"reporting_month",$H275,"master_region",$B275)</f>
        <v>13</v>
      </c>
      <c r="J275" s="26">
        <f>DATE(YEAR(J276),MONTH(J276)-1,DAY(J276))</f>
        <v>42005</v>
      </c>
      <c r="K275" s="27">
        <f>GETPIVOTDATA("report_count",Pivot!$B$7,"report_name",$C275,"reporting_month",$J275,"master_region",$B275)</f>
        <v>13</v>
      </c>
      <c r="L275" s="26">
        <f>DATE(YEAR(L276),MONTH(L276)-1,DAY(L276))</f>
        <v>41640</v>
      </c>
      <c r="M275" s="27">
        <f>GETPIVOTDATA("report_count",Pivot!$B$7,"report_name",$C275,"reporting_month",$L275,"master_region",$B275)</f>
        <v>5</v>
      </c>
      <c r="N275" s="26">
        <f>DATE(YEAR(N276),MONTH(N276)-1,DAY(N276))</f>
        <v>41275</v>
      </c>
      <c r="O275" s="27">
        <f>GETPIVOTDATA("report_count",Pivot!$B$7,"report_name",$C275,"reporting_month",$N275,"master_region",$B275)</f>
        <v>9</v>
      </c>
    </row>
    <row r="276" spans="2:15" s="8" customFormat="1" ht="15.6" hidden="1" x14ac:dyDescent="0.35">
      <c r="B276" s="8" t="str">
        <f t="shared" si="70"/>
        <v>Tauranga</v>
      </c>
      <c r="C276" s="8" t="s">
        <v>49</v>
      </c>
      <c r="D276" s="26">
        <f>DATE(YEAR(D277),MONTH(D277)-1,DAY(D277))</f>
        <v>43132</v>
      </c>
      <c r="E276" s="27">
        <f>GETPIVOTDATA("report_count",Pivot!$B$7,"report_name",$C276,"reporting_month",$D276,"master_region",$B276)</f>
        <v>6</v>
      </c>
      <c r="F276" s="26">
        <f>DATE(YEAR(F277),MONTH(F277)-1,DAY(F277))</f>
        <v>42767</v>
      </c>
      <c r="G276" s="27">
        <f>GETPIVOTDATA("report_count",Pivot!$B$7,"report_name",$C276,"reporting_month",$F276,"master_region",$B276)</f>
        <v>10</v>
      </c>
      <c r="H276" s="26">
        <f>DATE(YEAR(H277),MONTH(H277)-1,DAY(H277))</f>
        <v>42401</v>
      </c>
      <c r="I276" s="27">
        <f>GETPIVOTDATA("report_count",Pivot!$B$7,"report_name",$C276,"reporting_month",$H276,"master_region",$B276)</f>
        <v>12</v>
      </c>
      <c r="J276" s="26">
        <f>DATE(YEAR(J277),MONTH(J277)-1,DAY(J277))</f>
        <v>42036</v>
      </c>
      <c r="K276" s="27">
        <f>GETPIVOTDATA("report_count",Pivot!$B$7,"report_name",$C276,"reporting_month",$J276,"master_region",$B276)</f>
        <v>7</v>
      </c>
      <c r="L276" s="26">
        <f>DATE(YEAR(L277),MONTH(L277)-1,DAY(L277))</f>
        <v>41671</v>
      </c>
      <c r="M276" s="27">
        <f>GETPIVOTDATA("report_count",Pivot!$B$7,"report_name",$C276,"reporting_month",$L276,"master_region",$B276)</f>
        <v>8</v>
      </c>
      <c r="N276" s="26">
        <f>DATE(YEAR(N277),MONTH(N277)-1,DAY(N277))</f>
        <v>41306</v>
      </c>
      <c r="O276" s="27">
        <f>GETPIVOTDATA("report_count",Pivot!$B$7,"report_name",$C276,"reporting_month",$N276,"master_region",$B276)</f>
        <v>13</v>
      </c>
    </row>
    <row r="277" spans="2:15" s="8" customFormat="1" ht="15.6" hidden="1" x14ac:dyDescent="0.35">
      <c r="B277" s="8" t="str">
        <f t="shared" si="70"/>
        <v>Tauranga</v>
      </c>
      <c r="C277" s="8" t="s">
        <v>49</v>
      </c>
      <c r="D277" s="26">
        <f>GETPIVOTDATA("reporting_month",Pivot!$B$3)</f>
        <v>43160</v>
      </c>
      <c r="E277" s="27">
        <f>GETPIVOTDATA("report_count",Pivot!$B$7,"report_name",$C277,"reporting_month",$D277,"master_region",$B277)</f>
        <v>8</v>
      </c>
      <c r="F277" s="26">
        <f>DATE(YEAR(D266),MONTH(D266)-1,DAY(D266))</f>
        <v>42795</v>
      </c>
      <c r="G277" s="27">
        <f>GETPIVOTDATA("report_count",Pivot!$B$7,"report_name",$C277,"reporting_month",$F277,"master_region",$B277)</f>
        <v>7</v>
      </c>
      <c r="H277" s="26">
        <f>DATE(YEAR(F266),MONTH(F266)-1,DAY(F266))</f>
        <v>42430</v>
      </c>
      <c r="I277" s="27">
        <f>GETPIVOTDATA("report_count",Pivot!$B$7,"report_name",$C277,"reporting_month",$H277,"master_region",$B277)</f>
        <v>8</v>
      </c>
      <c r="J277" s="26">
        <f>DATE(YEAR(H266),MONTH(H266)-1,DAY(H266))</f>
        <v>42064</v>
      </c>
      <c r="K277" s="27">
        <f>GETPIVOTDATA("report_count",Pivot!$B$7,"report_name",$C277,"reporting_month",$J277,"master_region",$B277)</f>
        <v>6</v>
      </c>
      <c r="L277" s="26">
        <f>DATE(YEAR(J266),MONTH(J266)-1,DAY(J266))</f>
        <v>41699</v>
      </c>
      <c r="M277" s="27">
        <f>GETPIVOTDATA("report_count",Pivot!$B$7,"report_name",$C277,"reporting_month",$L277,"master_region",$B277)</f>
        <v>8</v>
      </c>
      <c r="N277" s="26">
        <f>DATE(YEAR(L266),MONTH(L266)-1,DAY(L266))</f>
        <v>41334</v>
      </c>
      <c r="O277" s="27">
        <f>GETPIVOTDATA("report_count",Pivot!$B$7,"report_name",$C277,"reporting_month",$N277,"master_region",$B277)</f>
        <v>9</v>
      </c>
    </row>
    <row r="278" spans="2:15" s="8" customFormat="1" ht="15.6" hidden="1" x14ac:dyDescent="0.35">
      <c r="D278" s="26"/>
      <c r="E278" s="38">
        <f>SUM(E266:E277)</f>
        <v>102</v>
      </c>
      <c r="F278" s="39"/>
      <c r="G278" s="38">
        <f>SUM(G266:G277)</f>
        <v>134</v>
      </c>
      <c r="H278" s="39"/>
      <c r="I278" s="38">
        <f>SUM(I266:I277)</f>
        <v>177</v>
      </c>
      <c r="J278" s="39"/>
      <c r="K278" s="38">
        <f>SUM(K266:K277)</f>
        <v>120</v>
      </c>
      <c r="L278" s="39"/>
      <c r="M278" s="38">
        <f>SUM(M266:M277)</f>
        <v>107</v>
      </c>
      <c r="N278" s="39"/>
      <c r="O278" s="38">
        <f>SUM(O266:O277)</f>
        <v>116</v>
      </c>
    </row>
    <row r="279" spans="2:15" s="8" customFormat="1" ht="15.6" hidden="1" x14ac:dyDescent="0.35"/>
    <row r="280" spans="2:15" s="8" customFormat="1" ht="15.6" hidden="1" x14ac:dyDescent="0.35">
      <c r="B280" s="8" t="str">
        <f t="shared" ref="B280:B291" si="77">$B$6</f>
        <v>Tauranga</v>
      </c>
      <c r="C280" s="8" t="s">
        <v>51</v>
      </c>
      <c r="D280" s="26">
        <f t="shared" ref="D280:D289" si="78">DATE(YEAR(D281),MONTH(D281)-1,DAY(D281))</f>
        <v>42826</v>
      </c>
      <c r="E280" s="27">
        <f>GETPIVOTDATA("report_count",Pivot!$B$7,"report_name",$C280,"reporting_month",$D280,"master_region",$B280)</f>
        <v>37</v>
      </c>
      <c r="F280" s="26">
        <f t="shared" ref="F280:F285" si="79">DATE(YEAR(F281),MONTH(F281)-1,DAY(F281))</f>
        <v>42461</v>
      </c>
      <c r="G280" s="27">
        <f>GETPIVOTDATA("report_count",Pivot!$B$7,"report_name",$C280,"reporting_month",$F280,"master_region",$B280)</f>
        <v>41</v>
      </c>
      <c r="H280" s="26">
        <f t="shared" ref="H280:H285" si="80">DATE(YEAR(H281),MONTH(H281)-1,DAY(H281))</f>
        <v>42095</v>
      </c>
      <c r="I280" s="27">
        <f>GETPIVOTDATA("report_count",Pivot!$B$7,"report_name",$C280,"reporting_month",$H280,"master_region",$B280)</f>
        <v>36</v>
      </c>
      <c r="J280" s="26">
        <f t="shared" ref="J280:J285" si="81">DATE(YEAR(J281),MONTH(J281)-1,DAY(J281))</f>
        <v>41730</v>
      </c>
      <c r="K280" s="27">
        <f>GETPIVOTDATA("report_count",Pivot!$B$7,"report_name",$C280,"reporting_month",$J280,"master_region",$B280)</f>
        <v>22</v>
      </c>
      <c r="L280" s="26">
        <f t="shared" ref="L280:L285" si="82">DATE(YEAR(L281),MONTH(L281)-1,DAY(L281))</f>
        <v>41365</v>
      </c>
      <c r="M280" s="27">
        <f>GETPIVOTDATA("report_count",Pivot!$B$7,"report_name",$C280,"reporting_month",$L280,"master_region",$B280)</f>
        <v>26</v>
      </c>
      <c r="N280" s="26">
        <f t="shared" ref="N280:N285" si="83">DATE(YEAR(N281),MONTH(N281)-1,DAY(N281))</f>
        <v>41000</v>
      </c>
      <c r="O280" s="27">
        <f>GETPIVOTDATA("report_count",Pivot!$B$7,"report_name",$C280,"reporting_month",$N280,"master_region",$B280)</f>
        <v>30</v>
      </c>
    </row>
    <row r="281" spans="2:15" s="8" customFormat="1" ht="15.6" hidden="1" x14ac:dyDescent="0.35">
      <c r="B281" s="8" t="str">
        <f t="shared" si="77"/>
        <v>Tauranga</v>
      </c>
      <c r="C281" s="8" t="s">
        <v>51</v>
      </c>
      <c r="D281" s="26">
        <f t="shared" si="78"/>
        <v>42856</v>
      </c>
      <c r="E281" s="27">
        <f>GETPIVOTDATA("report_count",Pivot!$B$7,"report_name",$C281,"reporting_month",$D281,"master_region",$B281)</f>
        <v>23</v>
      </c>
      <c r="F281" s="26">
        <f t="shared" si="79"/>
        <v>42491</v>
      </c>
      <c r="G281" s="27">
        <f>GETPIVOTDATA("report_count",Pivot!$B$7,"report_name",$C281,"reporting_month",$F281,"master_region",$B281)</f>
        <v>60</v>
      </c>
      <c r="H281" s="26">
        <f t="shared" si="80"/>
        <v>42125</v>
      </c>
      <c r="I281" s="27">
        <f>GETPIVOTDATA("report_count",Pivot!$B$7,"report_name",$C281,"reporting_month",$H281,"master_region",$B281)</f>
        <v>43</v>
      </c>
      <c r="J281" s="26">
        <f t="shared" si="81"/>
        <v>41760</v>
      </c>
      <c r="K281" s="27">
        <f>GETPIVOTDATA("report_count",Pivot!$B$7,"report_name",$C281,"reporting_month",$J281,"master_region",$B281)</f>
        <v>41</v>
      </c>
      <c r="L281" s="26">
        <f t="shared" si="82"/>
        <v>41395</v>
      </c>
      <c r="M281" s="27">
        <f>GETPIVOTDATA("report_count",Pivot!$B$7,"report_name",$C281,"reporting_month",$L281,"master_region",$B281)</f>
        <v>30</v>
      </c>
      <c r="N281" s="26">
        <f t="shared" si="83"/>
        <v>41030</v>
      </c>
      <c r="O281" s="27">
        <f>GETPIVOTDATA("report_count",Pivot!$B$7,"report_name",$C281,"reporting_month",$N281,"master_region",$B281)</f>
        <v>34</v>
      </c>
    </row>
    <row r="282" spans="2:15" s="8" customFormat="1" ht="15.6" hidden="1" x14ac:dyDescent="0.35">
      <c r="B282" s="8" t="str">
        <f t="shared" si="77"/>
        <v>Tauranga</v>
      </c>
      <c r="C282" s="8" t="s">
        <v>51</v>
      </c>
      <c r="D282" s="26">
        <f t="shared" si="78"/>
        <v>42887</v>
      </c>
      <c r="E282" s="27">
        <f>GETPIVOTDATA("report_count",Pivot!$B$7,"report_name",$C282,"reporting_month",$D282,"master_region",$B282)</f>
        <v>27</v>
      </c>
      <c r="F282" s="26">
        <f t="shared" si="79"/>
        <v>42522</v>
      </c>
      <c r="G282" s="27">
        <f>GETPIVOTDATA("report_count",Pivot!$B$7,"report_name",$C282,"reporting_month",$F282,"master_region",$B282)</f>
        <v>45</v>
      </c>
      <c r="H282" s="26">
        <f t="shared" si="80"/>
        <v>42156</v>
      </c>
      <c r="I282" s="27">
        <f>GETPIVOTDATA("report_count",Pivot!$B$7,"report_name",$C282,"reporting_month",$H282,"master_region",$B282)</f>
        <v>35</v>
      </c>
      <c r="J282" s="26">
        <f t="shared" si="81"/>
        <v>41791</v>
      </c>
      <c r="K282" s="27">
        <f>GETPIVOTDATA("report_count",Pivot!$B$7,"report_name",$C282,"reporting_month",$J282,"master_region",$B282)</f>
        <v>34</v>
      </c>
      <c r="L282" s="26">
        <f t="shared" si="82"/>
        <v>41426</v>
      </c>
      <c r="M282" s="27">
        <f>GETPIVOTDATA("report_count",Pivot!$B$7,"report_name",$C282,"reporting_month",$L282,"master_region",$B282)</f>
        <v>25</v>
      </c>
      <c r="N282" s="26">
        <f t="shared" si="83"/>
        <v>41061</v>
      </c>
      <c r="O282" s="27">
        <f>GETPIVOTDATA("report_count",Pivot!$B$7,"report_name",$C282,"reporting_month",$N282,"master_region",$B282)</f>
        <v>31</v>
      </c>
    </row>
    <row r="283" spans="2:15" s="8" customFormat="1" ht="15.6" hidden="1" x14ac:dyDescent="0.35">
      <c r="B283" s="8" t="str">
        <f t="shared" si="77"/>
        <v>Tauranga</v>
      </c>
      <c r="C283" s="8" t="s">
        <v>51</v>
      </c>
      <c r="D283" s="26">
        <f t="shared" si="78"/>
        <v>42917</v>
      </c>
      <c r="E283" s="27">
        <f>GETPIVOTDATA("report_count",Pivot!$B$7,"report_name",$C283,"reporting_month",$D283,"master_region",$B283)</f>
        <v>14</v>
      </c>
      <c r="F283" s="26">
        <f t="shared" si="79"/>
        <v>42552</v>
      </c>
      <c r="G283" s="27">
        <f>GETPIVOTDATA("report_count",Pivot!$B$7,"report_name",$C283,"reporting_month",$F283,"master_region",$B283)</f>
        <v>37</v>
      </c>
      <c r="H283" s="26">
        <f t="shared" si="80"/>
        <v>42186</v>
      </c>
      <c r="I283" s="27">
        <f>GETPIVOTDATA("report_count",Pivot!$B$7,"report_name",$C283,"reporting_month",$H283,"master_region",$B283)</f>
        <v>50</v>
      </c>
      <c r="J283" s="26">
        <f t="shared" si="81"/>
        <v>41821</v>
      </c>
      <c r="K283" s="27">
        <f>GETPIVOTDATA("report_count",Pivot!$B$7,"report_name",$C283,"reporting_month",$J283,"master_region",$B283)</f>
        <v>29</v>
      </c>
      <c r="L283" s="26">
        <f t="shared" si="82"/>
        <v>41456</v>
      </c>
      <c r="M283" s="27">
        <f>GETPIVOTDATA("report_count",Pivot!$B$7,"report_name",$C283,"reporting_month",$L283,"master_region",$B283)</f>
        <v>28</v>
      </c>
      <c r="N283" s="26">
        <f t="shared" si="83"/>
        <v>41091</v>
      </c>
      <c r="O283" s="27">
        <f>GETPIVOTDATA("report_count",Pivot!$B$7,"report_name",$C283,"reporting_month",$N283,"master_region",$B283)</f>
        <v>30</v>
      </c>
    </row>
    <row r="284" spans="2:15" s="8" customFormat="1" ht="15.6" hidden="1" x14ac:dyDescent="0.35">
      <c r="B284" s="8" t="str">
        <f t="shared" si="77"/>
        <v>Tauranga</v>
      </c>
      <c r="C284" s="8" t="s">
        <v>51</v>
      </c>
      <c r="D284" s="26">
        <f t="shared" si="78"/>
        <v>42948</v>
      </c>
      <c r="E284" s="27">
        <f>GETPIVOTDATA("report_count",Pivot!$B$7,"report_name",$C284,"reporting_month",$D284,"master_region",$B284)</f>
        <v>37</v>
      </c>
      <c r="F284" s="26">
        <f t="shared" si="79"/>
        <v>42583</v>
      </c>
      <c r="G284" s="27">
        <f>GETPIVOTDATA("report_count",Pivot!$B$7,"report_name",$C284,"reporting_month",$F284,"master_region",$B284)</f>
        <v>63</v>
      </c>
      <c r="H284" s="26">
        <f t="shared" si="80"/>
        <v>42217</v>
      </c>
      <c r="I284" s="27">
        <f>GETPIVOTDATA("report_count",Pivot!$B$7,"report_name",$C284,"reporting_month",$H284,"master_region",$B284)</f>
        <v>37</v>
      </c>
      <c r="J284" s="26">
        <f t="shared" si="81"/>
        <v>41852</v>
      </c>
      <c r="K284" s="27">
        <f>GETPIVOTDATA("report_count",Pivot!$B$7,"report_name",$C284,"reporting_month",$J284,"master_region",$B284)</f>
        <v>30</v>
      </c>
      <c r="L284" s="26">
        <f t="shared" si="82"/>
        <v>41487</v>
      </c>
      <c r="M284" s="27">
        <f>GETPIVOTDATA("report_count",Pivot!$B$7,"report_name",$C284,"reporting_month",$L284,"master_region",$B284)</f>
        <v>41</v>
      </c>
      <c r="N284" s="26">
        <f t="shared" si="83"/>
        <v>41122</v>
      </c>
      <c r="O284" s="27">
        <f>GETPIVOTDATA("report_count",Pivot!$B$7,"report_name",$C284,"reporting_month",$N284,"master_region",$B284)</f>
        <v>27</v>
      </c>
    </row>
    <row r="285" spans="2:15" s="8" customFormat="1" ht="15.6" hidden="1" x14ac:dyDescent="0.35">
      <c r="B285" s="8" t="str">
        <f t="shared" si="77"/>
        <v>Tauranga</v>
      </c>
      <c r="C285" s="8" t="s">
        <v>51</v>
      </c>
      <c r="D285" s="26">
        <f t="shared" si="78"/>
        <v>42979</v>
      </c>
      <c r="E285" s="27">
        <f>GETPIVOTDATA("report_count",Pivot!$B$7,"report_name",$C285,"reporting_month",$D285,"master_region",$B285)</f>
        <v>43</v>
      </c>
      <c r="F285" s="26">
        <f t="shared" si="79"/>
        <v>42614</v>
      </c>
      <c r="G285" s="27">
        <f>GETPIVOTDATA("report_count",Pivot!$B$7,"report_name",$C285,"reporting_month",$F285,"master_region",$B285)</f>
        <v>39</v>
      </c>
      <c r="H285" s="26">
        <f t="shared" si="80"/>
        <v>42248</v>
      </c>
      <c r="I285" s="27">
        <f>GETPIVOTDATA("report_count",Pivot!$B$7,"report_name",$C285,"reporting_month",$H285,"master_region",$B285)</f>
        <v>39</v>
      </c>
      <c r="J285" s="26">
        <f t="shared" si="81"/>
        <v>41883</v>
      </c>
      <c r="K285" s="27">
        <f>GETPIVOTDATA("report_count",Pivot!$B$7,"report_name",$C285,"reporting_month",$J285,"master_region",$B285)</f>
        <v>43</v>
      </c>
      <c r="L285" s="26">
        <f t="shared" si="82"/>
        <v>41518</v>
      </c>
      <c r="M285" s="27">
        <f>GETPIVOTDATA("report_count",Pivot!$B$7,"report_name",$C285,"reporting_month",$L285,"master_region",$B285)</f>
        <v>21</v>
      </c>
      <c r="N285" s="26">
        <f t="shared" si="83"/>
        <v>41153</v>
      </c>
      <c r="O285" s="27">
        <f>GETPIVOTDATA("report_count",Pivot!$B$7,"report_name",$C285,"reporting_month",$N285,"master_region",$B285)</f>
        <v>16</v>
      </c>
    </row>
    <row r="286" spans="2:15" s="8" customFormat="1" ht="15.6" hidden="1" x14ac:dyDescent="0.35">
      <c r="B286" s="8" t="str">
        <f t="shared" si="77"/>
        <v>Tauranga</v>
      </c>
      <c r="C286" s="8" t="s">
        <v>51</v>
      </c>
      <c r="D286" s="26">
        <f t="shared" si="78"/>
        <v>43009</v>
      </c>
      <c r="E286" s="27">
        <f>GETPIVOTDATA("report_count",Pivot!$B$7,"report_name",$C286,"reporting_month",$D286,"master_region",$B286)</f>
        <v>30</v>
      </c>
      <c r="F286" s="26">
        <f>DATE(YEAR(F287),MONTH(F287)-1,DAY(F287))</f>
        <v>42644</v>
      </c>
      <c r="G286" s="27">
        <f>GETPIVOTDATA("report_count",Pivot!$B$7,"report_name",$C286,"reporting_month",$F286,"master_region",$B286)</f>
        <v>34</v>
      </c>
      <c r="H286" s="26">
        <f>DATE(YEAR(H287),MONTH(H287)-1,DAY(H287))</f>
        <v>42278</v>
      </c>
      <c r="I286" s="27">
        <f>GETPIVOTDATA("report_count",Pivot!$B$7,"report_name",$C286,"reporting_month",$H286,"master_region",$B286)</f>
        <v>66</v>
      </c>
      <c r="J286" s="26">
        <f>DATE(YEAR(J287),MONTH(J287)-1,DAY(J287))</f>
        <v>41913</v>
      </c>
      <c r="K286" s="27">
        <f>GETPIVOTDATA("report_count",Pivot!$B$7,"report_name",$C286,"reporting_month",$J286,"master_region",$B286)</f>
        <v>47</v>
      </c>
      <c r="L286" s="26">
        <f>DATE(YEAR(L287),MONTH(L287)-1,DAY(L287))</f>
        <v>41548</v>
      </c>
      <c r="M286" s="27">
        <f>GETPIVOTDATA("report_count",Pivot!$B$7,"report_name",$C286,"reporting_month",$L286,"master_region",$B286)</f>
        <v>29</v>
      </c>
      <c r="N286" s="26">
        <f>DATE(YEAR(N287),MONTH(N287)-1,DAY(N287))</f>
        <v>41183</v>
      </c>
      <c r="O286" s="27">
        <f>GETPIVOTDATA("report_count",Pivot!$B$7,"report_name",$C286,"reporting_month",$N286,"master_region",$B286)</f>
        <v>24</v>
      </c>
    </row>
    <row r="287" spans="2:15" s="8" customFormat="1" ht="15.6" hidden="1" x14ac:dyDescent="0.35">
      <c r="B287" s="8" t="str">
        <f t="shared" si="77"/>
        <v>Tauranga</v>
      </c>
      <c r="C287" s="8" t="s">
        <v>51</v>
      </c>
      <c r="D287" s="26">
        <f t="shared" si="78"/>
        <v>43040</v>
      </c>
      <c r="E287" s="27">
        <f>GETPIVOTDATA("report_count",Pivot!$B$7,"report_name",$C287,"reporting_month",$D287,"master_region",$B287)</f>
        <v>24</v>
      </c>
      <c r="F287" s="26">
        <f>DATE(YEAR(F288),MONTH(F288)-1,DAY(F288))</f>
        <v>42675</v>
      </c>
      <c r="G287" s="27">
        <f>GETPIVOTDATA("report_count",Pivot!$B$7,"report_name",$C287,"reporting_month",$F287,"master_region",$B287)</f>
        <v>32</v>
      </c>
      <c r="H287" s="26">
        <f>DATE(YEAR(H288),MONTH(H288)-1,DAY(H288))</f>
        <v>42309</v>
      </c>
      <c r="I287" s="27">
        <f>GETPIVOTDATA("report_count",Pivot!$B$7,"report_name",$C287,"reporting_month",$H287,"master_region",$B287)</f>
        <v>53</v>
      </c>
      <c r="J287" s="26">
        <f>DATE(YEAR(J288),MONTH(J288)-1,DAY(J288))</f>
        <v>41944</v>
      </c>
      <c r="K287" s="27">
        <f>GETPIVOTDATA("report_count",Pivot!$B$7,"report_name",$C287,"reporting_month",$J287,"master_region",$B287)</f>
        <v>48</v>
      </c>
      <c r="L287" s="26">
        <f>DATE(YEAR(L288),MONTH(L288)-1,DAY(L288))</f>
        <v>41579</v>
      </c>
      <c r="M287" s="27">
        <f>GETPIVOTDATA("report_count",Pivot!$B$7,"report_name",$C287,"reporting_month",$L287,"master_region",$B287)</f>
        <v>15</v>
      </c>
      <c r="N287" s="26">
        <f>DATE(YEAR(N288),MONTH(N288)-1,DAY(N288))</f>
        <v>41214</v>
      </c>
      <c r="O287" s="27">
        <f>GETPIVOTDATA("report_count",Pivot!$B$7,"report_name",$C287,"reporting_month",$N287,"master_region",$B287)</f>
        <v>42</v>
      </c>
    </row>
    <row r="288" spans="2:15" s="8" customFormat="1" ht="15.6" hidden="1" x14ac:dyDescent="0.35">
      <c r="B288" s="8" t="str">
        <f t="shared" si="77"/>
        <v>Tauranga</v>
      </c>
      <c r="C288" s="8" t="s">
        <v>51</v>
      </c>
      <c r="D288" s="26">
        <f t="shared" si="78"/>
        <v>43070</v>
      </c>
      <c r="E288" s="27">
        <f>GETPIVOTDATA("report_count",Pivot!$B$7,"report_name",$C288,"reporting_month",$D288,"master_region",$B288)</f>
        <v>39</v>
      </c>
      <c r="F288" s="26">
        <f>DATE(YEAR(F289),MONTH(F289)-1,DAY(F289))</f>
        <v>42705</v>
      </c>
      <c r="G288" s="27">
        <f>GETPIVOTDATA("report_count",Pivot!$B$7,"report_name",$C288,"reporting_month",$F288,"master_region",$B288)</f>
        <v>56</v>
      </c>
      <c r="H288" s="26">
        <f>DATE(YEAR(H289),MONTH(H289)-1,DAY(H289))</f>
        <v>42339</v>
      </c>
      <c r="I288" s="27">
        <f>GETPIVOTDATA("report_count",Pivot!$B$7,"report_name",$C288,"reporting_month",$H288,"master_region",$B288)</f>
        <v>33</v>
      </c>
      <c r="J288" s="26">
        <f>DATE(YEAR(J289),MONTH(J289)-1,DAY(J289))</f>
        <v>41974</v>
      </c>
      <c r="K288" s="27">
        <f>GETPIVOTDATA("report_count",Pivot!$B$7,"report_name",$C288,"reporting_month",$J288,"master_region",$B288)</f>
        <v>41</v>
      </c>
      <c r="L288" s="26">
        <f>DATE(YEAR(L289),MONTH(L289)-1,DAY(L289))</f>
        <v>41609</v>
      </c>
      <c r="M288" s="27">
        <f>GETPIVOTDATA("report_count",Pivot!$B$7,"report_name",$C288,"reporting_month",$L288,"master_region",$B288)</f>
        <v>30</v>
      </c>
      <c r="N288" s="26">
        <f>DATE(YEAR(N289),MONTH(N289)-1,DAY(N289))</f>
        <v>41244</v>
      </c>
      <c r="O288" s="27">
        <f>GETPIVOTDATA("report_count",Pivot!$B$7,"report_name",$C288,"reporting_month",$N288,"master_region",$B288)</f>
        <v>31</v>
      </c>
    </row>
    <row r="289" spans="2:15" s="8" customFormat="1" ht="15.6" hidden="1" x14ac:dyDescent="0.35">
      <c r="B289" s="8" t="str">
        <f t="shared" si="77"/>
        <v>Tauranga</v>
      </c>
      <c r="C289" s="8" t="s">
        <v>51</v>
      </c>
      <c r="D289" s="26">
        <f t="shared" si="78"/>
        <v>43101</v>
      </c>
      <c r="E289" s="27">
        <f>GETPIVOTDATA("report_count",Pivot!$B$7,"report_name",$C289,"reporting_month",$D289,"master_region",$B289)</f>
        <v>23</v>
      </c>
      <c r="F289" s="26">
        <f>DATE(YEAR(F290),MONTH(F290)-1,DAY(F290))</f>
        <v>42736</v>
      </c>
      <c r="G289" s="27">
        <f>GETPIVOTDATA("report_count",Pivot!$B$7,"report_name",$C289,"reporting_month",$F289,"master_region",$B289)</f>
        <v>26</v>
      </c>
      <c r="H289" s="26">
        <f>DATE(YEAR(H290),MONTH(H290)-1,DAY(H290))</f>
        <v>42370</v>
      </c>
      <c r="I289" s="27">
        <f>GETPIVOTDATA("report_count",Pivot!$B$7,"report_name",$C289,"reporting_month",$H289,"master_region",$B289)</f>
        <v>36</v>
      </c>
      <c r="J289" s="26">
        <f>DATE(YEAR(J290),MONTH(J290)-1,DAY(J290))</f>
        <v>42005</v>
      </c>
      <c r="K289" s="27">
        <f>GETPIVOTDATA("report_count",Pivot!$B$7,"report_name",$C289,"reporting_month",$J289,"master_region",$B289)</f>
        <v>19</v>
      </c>
      <c r="L289" s="26">
        <f>DATE(YEAR(L290),MONTH(L290)-1,DAY(L290))</f>
        <v>41640</v>
      </c>
      <c r="M289" s="27">
        <f>GETPIVOTDATA("report_count",Pivot!$B$7,"report_name",$C289,"reporting_month",$L289,"master_region",$B289)</f>
        <v>27</v>
      </c>
      <c r="N289" s="26">
        <f>DATE(YEAR(N290),MONTH(N290)-1,DAY(N290))</f>
        <v>41275</v>
      </c>
      <c r="O289" s="27">
        <f>GETPIVOTDATA("report_count",Pivot!$B$7,"report_name",$C289,"reporting_month",$N289,"master_region",$B289)</f>
        <v>19</v>
      </c>
    </row>
    <row r="290" spans="2:15" s="8" customFormat="1" ht="15.6" hidden="1" x14ac:dyDescent="0.35">
      <c r="B290" s="8" t="str">
        <f t="shared" si="77"/>
        <v>Tauranga</v>
      </c>
      <c r="C290" s="8" t="s">
        <v>51</v>
      </c>
      <c r="D290" s="26">
        <f>DATE(YEAR(D291),MONTH(D291)-1,DAY(D291))</f>
        <v>43132</v>
      </c>
      <c r="E290" s="27">
        <f>GETPIVOTDATA("report_count",Pivot!$B$7,"report_name",$C290,"reporting_month",$D290,"master_region",$B290)</f>
        <v>21</v>
      </c>
      <c r="F290" s="26">
        <f>DATE(YEAR(F291),MONTH(F291)-1,DAY(F291))</f>
        <v>42767</v>
      </c>
      <c r="G290" s="27">
        <f>GETPIVOTDATA("report_count",Pivot!$B$7,"report_name",$C290,"reporting_month",$F290,"master_region",$B290)</f>
        <v>25</v>
      </c>
      <c r="H290" s="26">
        <f>DATE(YEAR(H291),MONTH(H291)-1,DAY(H291))</f>
        <v>42401</v>
      </c>
      <c r="I290" s="27">
        <f>GETPIVOTDATA("report_count",Pivot!$B$7,"report_name",$C290,"reporting_month",$H290,"master_region",$B290)</f>
        <v>43</v>
      </c>
      <c r="J290" s="26">
        <f>DATE(YEAR(J291),MONTH(J291)-1,DAY(J291))</f>
        <v>42036</v>
      </c>
      <c r="K290" s="27">
        <f>GETPIVOTDATA("report_count",Pivot!$B$7,"report_name",$C290,"reporting_month",$J290,"master_region",$B290)</f>
        <v>21</v>
      </c>
      <c r="L290" s="26">
        <f>DATE(YEAR(L291),MONTH(L291)-1,DAY(L291))</f>
        <v>41671</v>
      </c>
      <c r="M290" s="27">
        <f>GETPIVOTDATA("report_count",Pivot!$B$7,"report_name",$C290,"reporting_month",$L290,"master_region",$B290)</f>
        <v>25</v>
      </c>
      <c r="N290" s="26">
        <f>DATE(YEAR(N291),MONTH(N291)-1,DAY(N291))</f>
        <v>41306</v>
      </c>
      <c r="O290" s="27">
        <f>GETPIVOTDATA("report_count",Pivot!$B$7,"report_name",$C290,"reporting_month",$N290,"master_region",$B290)</f>
        <v>22</v>
      </c>
    </row>
    <row r="291" spans="2:15" s="8" customFormat="1" ht="15.6" hidden="1" x14ac:dyDescent="0.35">
      <c r="B291" s="8" t="str">
        <f t="shared" si="77"/>
        <v>Tauranga</v>
      </c>
      <c r="C291" s="8" t="s">
        <v>51</v>
      </c>
      <c r="D291" s="26">
        <f>GETPIVOTDATA("reporting_month",Pivot!$B$3)</f>
        <v>43160</v>
      </c>
      <c r="E291" s="27">
        <f>GETPIVOTDATA("report_count",Pivot!$B$7,"report_name",$C291,"reporting_month",$D291,"master_region",$B291)</f>
        <v>34</v>
      </c>
      <c r="F291" s="26">
        <f>DATE(YEAR(D280),MONTH(D280)-1,DAY(D280))</f>
        <v>42795</v>
      </c>
      <c r="G291" s="27">
        <f>GETPIVOTDATA("report_count",Pivot!$B$7,"report_name",$C291,"reporting_month",$F291,"master_region",$B291)</f>
        <v>153</v>
      </c>
      <c r="H291" s="26">
        <f>DATE(YEAR(F280),MONTH(F280)-1,DAY(F280))</f>
        <v>42430</v>
      </c>
      <c r="I291" s="27">
        <f>GETPIVOTDATA("report_count",Pivot!$B$7,"report_name",$C291,"reporting_month",$H291,"master_region",$B291)</f>
        <v>48</v>
      </c>
      <c r="J291" s="26">
        <f>DATE(YEAR(H280),MONTH(H280)-1,DAY(H280))</f>
        <v>42064</v>
      </c>
      <c r="K291" s="27">
        <f>GETPIVOTDATA("report_count",Pivot!$B$7,"report_name",$C291,"reporting_month",$J291,"master_region",$B291)</f>
        <v>43</v>
      </c>
      <c r="L291" s="26">
        <f>DATE(YEAR(J280),MONTH(J280)-1,DAY(J280))</f>
        <v>41699</v>
      </c>
      <c r="M291" s="27">
        <f>GETPIVOTDATA("report_count",Pivot!$B$7,"report_name",$C291,"reporting_month",$L291,"master_region",$B291)</f>
        <v>22</v>
      </c>
      <c r="N291" s="26">
        <f>DATE(YEAR(L280),MONTH(L280)-1,DAY(L280))</f>
        <v>41334</v>
      </c>
      <c r="O291" s="27">
        <f>GETPIVOTDATA("report_count",Pivot!$B$7,"report_name",$C291,"reporting_month",$N291,"master_region",$B291)</f>
        <v>24</v>
      </c>
    </row>
    <row r="292" spans="2:15" s="8" customFormat="1" ht="15.6" hidden="1" x14ac:dyDescent="0.35">
      <c r="D292" s="26"/>
      <c r="E292" s="38">
        <f>SUM(E280:E291)</f>
        <v>352</v>
      </c>
      <c r="F292" s="39"/>
      <c r="G292" s="38">
        <f>SUM(G280:G291)</f>
        <v>611</v>
      </c>
      <c r="H292" s="39"/>
      <c r="I292" s="38">
        <f>SUM(I280:I291)</f>
        <v>519</v>
      </c>
      <c r="J292" s="39"/>
      <c r="K292" s="38">
        <f>SUM(K280:K291)</f>
        <v>418</v>
      </c>
      <c r="L292" s="39"/>
      <c r="M292" s="38">
        <f>SUM(M280:M291)</f>
        <v>319</v>
      </c>
      <c r="N292" s="39"/>
      <c r="O292" s="38">
        <f>SUM(O280:O291)</f>
        <v>330</v>
      </c>
    </row>
    <row r="293" spans="2:15" s="8" customFormat="1" ht="15.6" hidden="1" x14ac:dyDescent="0.35"/>
    <row r="294" spans="2:15" s="8" customFormat="1" ht="15.6" x14ac:dyDescent="0.35"/>
    <row r="295" spans="2:15" s="8" customFormat="1" ht="15.6" x14ac:dyDescent="0.35"/>
    <row r="296" spans="2:15" s="8" customFormat="1" ht="15.6" x14ac:dyDescent="0.35"/>
    <row r="297" spans="2:15" s="8" customFormat="1" ht="15.6" x14ac:dyDescent="0.35"/>
    <row r="298" spans="2:15" s="8" customFormat="1" ht="15.6" x14ac:dyDescent="0.35"/>
    <row r="299" spans="2:15" s="8" customFormat="1" ht="15.6" x14ac:dyDescent="0.35"/>
    <row r="300" spans="2:15" s="8" customFormat="1" ht="15.6" x14ac:dyDescent="0.35"/>
    <row r="301" spans="2:15" s="8" customFormat="1" ht="15.6" x14ac:dyDescent="0.35"/>
    <row r="302" spans="2:15" s="8" customFormat="1" ht="15.6" x14ac:dyDescent="0.35"/>
    <row r="303" spans="2:15" s="8" customFormat="1" ht="15.6" x14ac:dyDescent="0.35"/>
    <row r="304" spans="2:15" s="8" customFormat="1" ht="15.6" x14ac:dyDescent="0.35"/>
    <row r="305" spans="5:9" s="8" customFormat="1" ht="15.6" x14ac:dyDescent="0.35"/>
    <row r="306" spans="5:9" s="8" customFormat="1" ht="15.6" x14ac:dyDescent="0.35"/>
    <row r="307" spans="5:9" s="8" customFormat="1" ht="15.6" x14ac:dyDescent="0.35"/>
    <row r="308" spans="5:9" s="8" customFormat="1" ht="15.6" x14ac:dyDescent="0.35"/>
    <row r="309" spans="5:9" s="8" customFormat="1" ht="15.6" x14ac:dyDescent="0.35"/>
    <row r="310" spans="5:9" s="8" customFormat="1" ht="15.6" x14ac:dyDescent="0.35">
      <c r="I310" s="39"/>
    </row>
    <row r="311" spans="5:9" s="8" customFormat="1" ht="15.6" x14ac:dyDescent="0.35"/>
    <row r="312" spans="5:9" s="8" customFormat="1" ht="15.6" x14ac:dyDescent="0.35"/>
    <row r="313" spans="5:9" s="8" customFormat="1" ht="15.6" x14ac:dyDescent="0.35"/>
    <row r="314" spans="5:9" s="8" customFormat="1" ht="15.6" x14ac:dyDescent="0.35"/>
    <row r="315" spans="5:9" s="8" customFormat="1" ht="15.6" x14ac:dyDescent="0.35"/>
    <row r="316" spans="5:9" s="8" customFormat="1" ht="21" x14ac:dyDescent="0.5">
      <c r="E316" s="41"/>
      <c r="F316" s="41" t="s">
        <v>47</v>
      </c>
      <c r="G316" s="41" t="s">
        <v>53</v>
      </c>
      <c r="H316" s="41" t="s">
        <v>49</v>
      </c>
      <c r="I316" s="41" t="s">
        <v>51</v>
      </c>
    </row>
    <row r="317" spans="5:9" s="8" customFormat="1" ht="15.6" x14ac:dyDescent="0.35">
      <c r="E317" s="32">
        <f>C33</f>
        <v>41699</v>
      </c>
      <c r="F317" s="43">
        <f>M249</f>
        <v>3840</v>
      </c>
      <c r="G317" s="48">
        <f>M264</f>
        <v>102</v>
      </c>
      <c r="H317" s="48">
        <f>M278</f>
        <v>107</v>
      </c>
      <c r="I317" s="48">
        <f>M292</f>
        <v>319</v>
      </c>
    </row>
    <row r="318" spans="5:9" s="8" customFormat="1" ht="15.6" x14ac:dyDescent="0.35">
      <c r="E318" s="35">
        <f>C34</f>
        <v>42064</v>
      </c>
      <c r="F318" s="44">
        <f>K249</f>
        <v>4057</v>
      </c>
      <c r="G318" s="49">
        <f>K264</f>
        <v>90</v>
      </c>
      <c r="H318" s="49">
        <f>K278</f>
        <v>120</v>
      </c>
      <c r="I318" s="49">
        <f>K292</f>
        <v>418</v>
      </c>
    </row>
    <row r="319" spans="5:9" s="8" customFormat="1" ht="15.6" x14ac:dyDescent="0.35">
      <c r="E319" s="32">
        <f>C35</f>
        <v>42430</v>
      </c>
      <c r="F319" s="43">
        <f>I249</f>
        <v>5501</v>
      </c>
      <c r="G319" s="48">
        <f>I264</f>
        <v>108</v>
      </c>
      <c r="H319" s="48">
        <f>I278</f>
        <v>177</v>
      </c>
      <c r="I319" s="48">
        <f>I292</f>
        <v>519</v>
      </c>
    </row>
    <row r="320" spans="5:9" s="8" customFormat="1" ht="15.6" x14ac:dyDescent="0.35">
      <c r="E320" s="35">
        <f>C36</f>
        <v>42795</v>
      </c>
      <c r="F320" s="44">
        <f>G249</f>
        <v>6075</v>
      </c>
      <c r="G320" s="49">
        <f>G264</f>
        <v>96</v>
      </c>
      <c r="H320" s="49">
        <f>G278</f>
        <v>134</v>
      </c>
      <c r="I320" s="49">
        <f>G292</f>
        <v>611</v>
      </c>
    </row>
    <row r="321" spans="3:9" s="8" customFormat="1" ht="15.6" x14ac:dyDescent="0.35">
      <c r="E321" s="32">
        <f>C37</f>
        <v>43160</v>
      </c>
      <c r="F321" s="43">
        <f>E249</f>
        <v>3600</v>
      </c>
      <c r="G321" s="48">
        <f>E264</f>
        <v>131</v>
      </c>
      <c r="H321" s="48">
        <f>E278</f>
        <v>102</v>
      </c>
      <c r="I321" s="48">
        <f>E292</f>
        <v>352</v>
      </c>
    </row>
    <row r="322" spans="3:9" s="8" customFormat="1" ht="15.6" x14ac:dyDescent="0.35"/>
    <row r="323" spans="3:9" s="8" customFormat="1" ht="15.6" hidden="1" x14ac:dyDescent="0.35">
      <c r="D323" s="8" t="str">
        <f>F316</f>
        <v>Dwelling</v>
      </c>
      <c r="E323" s="8" t="str">
        <f>G316</f>
        <v>Apartment</v>
      </c>
      <c r="F323" s="8" t="str">
        <f>H316</f>
        <v>Lifestyle</v>
      </c>
      <c r="G323" s="8" t="str">
        <f>I316</f>
        <v>Residential Other</v>
      </c>
    </row>
    <row r="324" spans="3:9" s="8" customFormat="1" ht="15.6" hidden="1" x14ac:dyDescent="0.35">
      <c r="C324" s="26">
        <f>E317</f>
        <v>41699</v>
      </c>
      <c r="D324" s="42">
        <f>F317/SUM($F317:$I317)</f>
        <v>0.87912087912087911</v>
      </c>
      <c r="E324" s="42">
        <f>G317/SUM($F317:$I317)</f>
        <v>2.3351648351648352E-2</v>
      </c>
      <c r="F324" s="42">
        <f>H317/SUM($F317:$I317)</f>
        <v>2.4496336996336996E-2</v>
      </c>
      <c r="G324" s="42">
        <f>I317/SUM($F317:$I317)</f>
        <v>7.3031135531135535E-2</v>
      </c>
      <c r="H324" s="42"/>
    </row>
    <row r="325" spans="3:9" s="8" customFormat="1" ht="15.6" hidden="1" x14ac:dyDescent="0.35">
      <c r="C325" s="26">
        <f>E318</f>
        <v>42064</v>
      </c>
      <c r="D325" s="42">
        <f>F318/SUM($F318:$I318)</f>
        <v>0.8659551760939167</v>
      </c>
      <c r="E325" s="42">
        <f>G318/SUM($F318:$I318)</f>
        <v>1.9210245464247599E-2</v>
      </c>
      <c r="F325" s="42">
        <f>H318/SUM($F318:$I318)</f>
        <v>2.5613660618996798E-2</v>
      </c>
      <c r="G325" s="42">
        <f>I318/SUM($F318:$I318)</f>
        <v>8.9220917822838849E-2</v>
      </c>
      <c r="H325" s="42"/>
    </row>
    <row r="326" spans="3:9" s="8" customFormat="1" ht="15.6" hidden="1" x14ac:dyDescent="0.35">
      <c r="C326" s="26">
        <f>E319</f>
        <v>42430</v>
      </c>
      <c r="D326" s="42">
        <f>F319/SUM($F319:$I319)</f>
        <v>0.8724821570182395</v>
      </c>
      <c r="E326" s="42">
        <f>G319/SUM($F319:$I319)</f>
        <v>1.7129262490087234E-2</v>
      </c>
      <c r="F326" s="42">
        <f>H319/SUM($F319:$I319)</f>
        <v>2.8072957969865187E-2</v>
      </c>
      <c r="G326" s="42">
        <f>I319/SUM($F319:$I319)</f>
        <v>8.2315622521808088E-2</v>
      </c>
      <c r="H326" s="42"/>
    </row>
    <row r="327" spans="3:9" s="8" customFormat="1" ht="15.6" hidden="1" x14ac:dyDescent="0.35">
      <c r="C327" s="26">
        <f>E320</f>
        <v>42795</v>
      </c>
      <c r="D327" s="42">
        <f>F320/SUM($F320:$I320)</f>
        <v>0.87839791787160204</v>
      </c>
      <c r="E327" s="42">
        <f>G320/SUM($F320:$I320)</f>
        <v>1.3880855986119144E-2</v>
      </c>
      <c r="F327" s="42">
        <f>H320/SUM($F320:$I320)</f>
        <v>1.9375361480624638E-2</v>
      </c>
      <c r="G327" s="42">
        <f>I320/SUM($F320:$I320)</f>
        <v>8.834586466165413E-2</v>
      </c>
      <c r="H327" s="42"/>
    </row>
    <row r="328" spans="3:9" s="8" customFormat="1" ht="15.6" hidden="1" x14ac:dyDescent="0.35">
      <c r="C328" s="26">
        <f>E321</f>
        <v>43160</v>
      </c>
      <c r="D328" s="42">
        <f>F321/SUM($F321:$I321)</f>
        <v>0.86021505376344087</v>
      </c>
      <c r="E328" s="42">
        <f>G321/SUM($F321:$I321)</f>
        <v>3.1302270011947429E-2</v>
      </c>
      <c r="F328" s="42">
        <f>H321/SUM($F321:$I321)</f>
        <v>2.4372759856630826E-2</v>
      </c>
      <c r="G328" s="42">
        <f>I321/SUM($F321:$I321)</f>
        <v>8.4109916367980889E-2</v>
      </c>
      <c r="H328" s="42"/>
    </row>
    <row r="329" spans="3:9" s="8" customFormat="1" ht="15.6" hidden="1" x14ac:dyDescent="0.35">
      <c r="D329" s="42"/>
      <c r="E329" s="42"/>
      <c r="F329" s="42"/>
      <c r="G329" s="42"/>
      <c r="H329" s="42"/>
    </row>
    <row r="330" spans="3:9" s="8" customFormat="1" ht="15.6" hidden="1" x14ac:dyDescent="0.35"/>
    <row r="331" spans="3:9" s="8" customFormat="1" ht="15.6" hidden="1" x14ac:dyDescent="0.35"/>
    <row r="332" spans="3:9" s="8" customFormat="1" ht="15.6" hidden="1" x14ac:dyDescent="0.35"/>
    <row r="333" spans="3:9" s="8" customFormat="1" ht="15.6" hidden="1" x14ac:dyDescent="0.35"/>
    <row r="334" spans="3:9" s="8" customFormat="1" ht="15.6" x14ac:dyDescent="0.35"/>
    <row r="335" spans="3:9" hidden="1" x14ac:dyDescent="0.3"/>
    <row r="336" spans="3:9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Nationwide</vt:lpstr>
      <vt:lpstr>Pivot</vt:lpstr>
      <vt:lpstr>Auckland</vt:lpstr>
      <vt:lpstr>Wellington</vt:lpstr>
      <vt:lpstr>Christchurch</vt:lpstr>
      <vt:lpstr>Dunedin</vt:lpstr>
      <vt:lpstr>Hamilton</vt:lpstr>
      <vt:lpstr>Tauranga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Winterbourne</dc:creator>
  <cp:lastModifiedBy>Andrew Cross</cp:lastModifiedBy>
  <dcterms:created xsi:type="dcterms:W3CDTF">2014-06-12T04:50:20Z</dcterms:created>
  <dcterms:modified xsi:type="dcterms:W3CDTF">2018-04-20T05:42:15Z</dcterms:modified>
</cp:coreProperties>
</file>